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activeTab="0"/>
  </bookViews>
  <sheets>
    <sheet name="Original Case" sheetId="1" r:id="rId1"/>
    <sheet name="Four Period Extension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Robert E. Jenson</author>
  </authors>
  <commentList>
    <comment ref="H45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Because the derivative is a purchased option, XYZ has the right but not the obligation to exercise the option.  Hence, there cannot be a loss other than the intial purchase price of the option.  In other words, the intrinsic value of a call option cannot be a negative value.</t>
        </r>
      </text>
    </comment>
    <comment ref="F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F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G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H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I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F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G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I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G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H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I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H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</commentList>
</comments>
</file>

<file path=xl/comments2.xml><?xml version="1.0" encoding="utf-8"?>
<comments xmlns="http://schemas.openxmlformats.org/spreadsheetml/2006/main">
  <authors>
    <author>Robert E. Jenson</author>
  </authors>
  <commentList>
    <comment ref="H45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Because the derivative is a purchased option, XYZ has the right but not the obligation to exercise the option.  Hence, there cannot be a loss other than the intial purchase price of the option.  In other words, the intrinsic value of a call option cannot be a negative value.</t>
        </r>
      </text>
    </comment>
    <comment ref="F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G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H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I5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Ending values of the call option are
derived from the given values of the intrinsic and time values .  I extended the case to include Periods 2, 3, and 4 in the "Four Period Extension" spreadsheet.</t>
        </r>
      </text>
    </comment>
    <comment ref="F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G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H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I5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intrinsic value of the call option is the absolute value of the derived gain each period as computed
above.</t>
        </r>
      </text>
    </comment>
    <comment ref="F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G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H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  <comment ref="I54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The difference between the total market value of the option and its intrinsic value is assumed to be equal to the time value of the option.</t>
        </r>
      </text>
    </comment>
  </commentList>
</comments>
</file>

<file path=xl/sharedStrings.xml><?xml version="1.0" encoding="utf-8"?>
<sst xmlns="http://schemas.openxmlformats.org/spreadsheetml/2006/main" count="323" uniqueCount="100">
  <si>
    <t>Period</t>
  </si>
  <si>
    <t>Debit</t>
  </si>
  <si>
    <t>Balance</t>
  </si>
  <si>
    <t xml:space="preserve"> </t>
  </si>
  <si>
    <t>Cash</t>
  </si>
  <si>
    <t>Retained earnings</t>
  </si>
  <si>
    <t>Other comprehensive income</t>
  </si>
  <si>
    <t>(Credit)</t>
  </si>
  <si>
    <t>Click on cells with a red dot in order to read an explanatory comment</t>
  </si>
  <si>
    <t>Ending fair value components of the call option:</t>
  </si>
  <si>
    <t>Change in fair value components of the call option</t>
  </si>
  <si>
    <t>Period 1</t>
  </si>
  <si>
    <t>Period 2</t>
  </si>
  <si>
    <t>Period 3</t>
  </si>
  <si>
    <t>Period 4</t>
  </si>
  <si>
    <t>Strike price of the call option</t>
  </si>
  <si>
    <t>Removal of excess of strike price over X's price</t>
  </si>
  <si>
    <t>Change in intrinsic value of the call option</t>
  </si>
  <si>
    <t>Less intrinsic value = absolute value of gain</t>
  </si>
  <si>
    <t>Ending time value of call option</t>
  </si>
  <si>
    <t>Change in the time value of the call option</t>
  </si>
  <si>
    <t>Total ending value of the call option (given)</t>
  </si>
  <si>
    <t>Loss (gain) on opton =</t>
  </si>
  <si>
    <t>Initial cost of the option  =</t>
  </si>
  <si>
    <t>-To record the change in the fair value of the call option.</t>
  </si>
  <si>
    <t>Sum</t>
  </si>
  <si>
    <t>-To record the net settlement of the call option</t>
  </si>
  <si>
    <t>Period 0</t>
  </si>
  <si>
    <t>= increase in commodity price over all four periods</t>
  </si>
  <si>
    <t>Intrinsic value prior to adjustment</t>
  </si>
  <si>
    <t>Intrinsic value after adjustment</t>
  </si>
  <si>
    <t>Suppose the commodity is sold in Period 8 for $150.  The journal entries would be as shown below.</t>
  </si>
  <si>
    <t>Sales</t>
  </si>
  <si>
    <t>-To record the sale of the commodity</t>
  </si>
  <si>
    <t>Cost of goods sold</t>
  </si>
  <si>
    <t>-To close out the option contract.  See Paragraphs 375-378</t>
  </si>
  <si>
    <t>concerning how the OCI is carried forward until the hedged commodity is sold.</t>
  </si>
  <si>
    <t>and the hedging transactions.</t>
  </si>
  <si>
    <r>
      <t xml:space="preserve">In this case the company earned $150-$130.75-$3.50 = </t>
    </r>
    <r>
      <rPr>
        <b/>
        <sz val="10"/>
        <rFont val="Arial"/>
        <family val="2"/>
      </rPr>
      <t>$15.75</t>
    </r>
    <r>
      <rPr>
        <sz val="10"/>
        <rFont val="Arial"/>
        <family val="0"/>
      </rPr>
      <t xml:space="preserve"> on the hedged item</t>
    </r>
  </si>
  <si>
    <t>=I(t)</t>
  </si>
  <si>
    <t>=W(t)</t>
  </si>
  <si>
    <t>=W(0)</t>
  </si>
  <si>
    <t>=W(1)</t>
  </si>
  <si>
    <t>=W(2)</t>
  </si>
  <si>
    <t>=W(3)</t>
  </si>
  <si>
    <t>=W(4)</t>
  </si>
  <si>
    <t>=W(5)</t>
  </si>
  <si>
    <t>=C(5)</t>
  </si>
  <si>
    <t xml:space="preserve">Calculation of DELTA(t) Hedge Ineffectiveness </t>
  </si>
  <si>
    <t xml:space="preserve">DELTA(t) hedge ineffectiveness ratio = </t>
  </si>
  <si>
    <t xml:space="preserve">Removal of excess of strike price over X's price = </t>
  </si>
  <si>
    <t xml:space="preserve">Change in intrinsic value of the call option = </t>
  </si>
  <si>
    <t>Change in hedge value with time value excluded  =</t>
  </si>
  <si>
    <t>Hedge Accounting Allowed under 0.80-1.25 Rule?</t>
  </si>
  <si>
    <t xml:space="preserve">      is impacted by both the change</t>
  </si>
  <si>
    <t xml:space="preserve">      spot rates plus the time value </t>
  </si>
  <si>
    <t xml:space="preserve">      excluded in effectiveness testing.</t>
  </si>
  <si>
    <t xml:space="preserve">      The full change in the option''s value</t>
  </si>
  <si>
    <t xml:space="preserve">      embedded in options contracts</t>
  </si>
  <si>
    <t>Periods Remaining</t>
  </si>
  <si>
    <t>Spot Rate (Semi-Annual)</t>
  </si>
  <si>
    <t>Annuity Amount</t>
  </si>
  <si>
    <t>strike Rate (Semi-Annual)</t>
  </si>
  <si>
    <t>KPMG Workshop Case 3</t>
  </si>
  <si>
    <t>Cash Flow Hedge --- Using a Call Option to Hedge an Forecasted Investment in Treasury Notes</t>
  </si>
  <si>
    <t>This case is very similar to Example 9 in Appendix B of FAS 133</t>
  </si>
  <si>
    <t>At 1/1/X1 the 1-year forward rate for 5-year Treasury notes is 6 %</t>
  </si>
  <si>
    <t>XYZ wants to lock in at least the 6% yield for the $100 million Treasury note purchase</t>
  </si>
  <si>
    <t>The American call option purchased at 1/1/X1 has a 1-year term</t>
  </si>
  <si>
    <t>See Bob Jensen's 133ex09a.xls file for questions and answers regarding accounting for this type of hedge.</t>
  </si>
  <si>
    <t xml:space="preserve">On 1/1/X1, XYZ forecasts a 12/31/X1 purchase of $100 million 5-year 6% Treasury </t>
  </si>
  <si>
    <t>notes to be classified AFS</t>
  </si>
  <si>
    <t xml:space="preserve">XYZ’s hedge strategy is to purchase a call option on $100 million of the 5-year </t>
  </si>
  <si>
    <t>Treasury notes that have a 6% 1-year forward rate</t>
  </si>
  <si>
    <t>XYZ specified that hedge effectiveness will be measured based on the total price</t>
  </si>
  <si>
    <t xml:space="preserve"> change of the Treasury notes and the intrinsic value of the option (zero at 1/1/X1)</t>
  </si>
  <si>
    <t>The call premium is $1.4 million, the strike rate is 6%, and the option</t>
  </si>
  <si>
    <t xml:space="preserve"> is currently at-the-money</t>
  </si>
  <si>
    <t>For Example 9 go to http://www.cs.trinity.edu/~rjensen/</t>
  </si>
  <si>
    <t>At 12/31/X1, XYZ exercises the option and takes delivery of the Treasury notes</t>
  </si>
  <si>
    <t xml:space="preserve">      that have not matured.  Case 7</t>
  </si>
  <si>
    <t xml:space="preserve">      dictates that time value be</t>
  </si>
  <si>
    <t>Case 3 Scenario (Extended by Bob Jensen to Four Periods)</t>
  </si>
  <si>
    <t>Case 3 Scenario (Oiginal Case With the Option Exercised at the end of Period 1)</t>
  </si>
  <si>
    <t>Call option assets</t>
  </si>
  <si>
    <t>-To record the initial investment in the Call option asset</t>
  </si>
  <si>
    <t>Call option asset</t>
  </si>
  <si>
    <t>Treasury notes</t>
  </si>
  <si>
    <t>=To carry the Treasury notes cost into cost of goods sold</t>
  </si>
  <si>
    <t>Loss (gain) on call option assets</t>
  </si>
  <si>
    <t>Less ending Hedged Item price</t>
  </si>
  <si>
    <t xml:space="preserve">Change in spot value of Hedged Item = </t>
  </si>
  <si>
    <t>-To record acquision of the asset</t>
  </si>
  <si>
    <t>= principal</t>
  </si>
  <si>
    <t>Other comprehenseive income</t>
  </si>
  <si>
    <t>Interest income</t>
  </si>
  <si>
    <t>-To record the interest payment and amortize OCI</t>
  </si>
  <si>
    <t>Loss</t>
  </si>
  <si>
    <t>-To record the initial investment in the call option asset</t>
  </si>
  <si>
    <t>KPMG Workshop Case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</si>
</sst>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_);\(0.000000\)"/>
    <numFmt numFmtId="166" formatCode="0_);[Red]\(0\)"/>
    <numFmt numFmtId="167" formatCode="&quot;$&quot;#,##0.00"/>
    <numFmt numFmtId="168" formatCode="#,##0.0_);[Red]\(#,##0.0\)"/>
    <numFmt numFmtId="169" formatCode="0.0000%"/>
    <numFmt numFmtId="170" formatCode="#,##0.0000_);[Red]\(#,##0.0000\)"/>
    <numFmt numFmtId="171" formatCode="m/d/yy"/>
    <numFmt numFmtId="172" formatCode="#,##0.000_);[Red]\(#,##0.000\)"/>
    <numFmt numFmtId="173" formatCode="mm/dd/yy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 horizontal="right"/>
    </xf>
    <xf numFmtId="7" fontId="0" fillId="0" borderId="0" xfId="17" applyNumberFormat="1" applyFont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40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40" fontId="1" fillId="0" borderId="1" xfId="0" applyNumberFormat="1" applyFont="1" applyBorder="1" applyAlignment="1">
      <alignment horizontal="center"/>
    </xf>
    <xf numFmtId="7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40" fontId="1" fillId="0" borderId="0" xfId="0" applyNumberFormat="1" applyFont="1" applyBorder="1" applyAlignment="1">
      <alignment horizontal="center"/>
    </xf>
    <xf numFmtId="44" fontId="11" fillId="0" borderId="0" xfId="17" applyFont="1" applyAlignment="1" quotePrefix="1">
      <alignment horizontal="left"/>
    </xf>
    <xf numFmtId="44" fontId="5" fillId="0" borderId="0" xfId="17" applyFont="1" applyAlignment="1" quotePrefix="1">
      <alignment horizontal="left"/>
    </xf>
    <xf numFmtId="44" fontId="11" fillId="0" borderId="0" xfId="17" applyFont="1" applyAlignment="1">
      <alignment horizontal="left"/>
    </xf>
    <xf numFmtId="0" fontId="5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8" fontId="1" fillId="0" borderId="0" xfId="17" applyNumberFormat="1" applyFont="1" applyAlignment="1">
      <alignment horizontal="right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17" applyNumberFormat="1" applyFont="1" applyFill="1" applyBorder="1" applyAlignment="1">
      <alignment horizontal="right"/>
    </xf>
    <xf numFmtId="38" fontId="1" fillId="0" borderId="2" xfId="0" applyNumberFormat="1" applyFont="1" applyBorder="1" applyAlignment="1">
      <alignment horizontal="center"/>
    </xf>
    <xf numFmtId="38" fontId="3" fillId="0" borderId="2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6" fontId="0" fillId="0" borderId="5" xfId="0" applyNumberFormat="1" applyBorder="1" applyAlignment="1">
      <alignment/>
    </xf>
    <xf numFmtId="6" fontId="1" fillId="0" borderId="6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6" fontId="0" fillId="4" borderId="3" xfId="17" applyNumberFormat="1" applyFont="1" applyFill="1" applyBorder="1" applyAlignment="1">
      <alignment horizontal="right"/>
    </xf>
    <xf numFmtId="6" fontId="0" fillId="3" borderId="4" xfId="17" applyNumberFormat="1" applyFont="1" applyFill="1" applyBorder="1" applyAlignment="1">
      <alignment horizontal="right"/>
    </xf>
    <xf numFmtId="6" fontId="0" fillId="2" borderId="1" xfId="17" applyNumberFormat="1" applyFont="1" applyFill="1" applyBorder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170" fontId="0" fillId="0" borderId="0" xfId="17" applyNumberFormat="1" applyFont="1" applyAlignment="1">
      <alignment horizontal="right"/>
    </xf>
    <xf numFmtId="170" fontId="0" fillId="0" borderId="7" xfId="17" applyNumberFormat="1" applyFont="1" applyBorder="1" applyAlignment="1">
      <alignment horizontal="right"/>
    </xf>
    <xf numFmtId="170" fontId="0" fillId="0" borderId="0" xfId="17" applyNumberFormat="1" applyFont="1" applyBorder="1" applyAlignment="1">
      <alignment horizontal="right"/>
    </xf>
    <xf numFmtId="170" fontId="0" fillId="0" borderId="2" xfId="17" applyNumberFormat="1" applyFont="1" applyBorder="1" applyAlignment="1">
      <alignment horizontal="right"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4" fillId="0" borderId="0" xfId="20" applyFont="1" applyAlignment="1">
      <alignment/>
    </xf>
    <xf numFmtId="171" fontId="1" fillId="0" borderId="0" xfId="0" applyNumberFormat="1" applyFont="1" applyAlignment="1">
      <alignment horizontal="center"/>
    </xf>
    <xf numFmtId="6" fontId="1" fillId="0" borderId="6" xfId="0" applyNumberFormat="1" applyFont="1" applyBorder="1" applyAlignment="1">
      <alignment horizontal="center"/>
    </xf>
    <xf numFmtId="170" fontId="0" fillId="0" borderId="0" xfId="17" applyNumberFormat="1" applyFont="1" applyFill="1" applyBorder="1" applyAlignment="1">
      <alignment horizontal="right"/>
    </xf>
    <xf numFmtId="38" fontId="0" fillId="0" borderId="0" xfId="0" applyNumberFormat="1" applyAlignment="1" quotePrefix="1">
      <alignment/>
    </xf>
    <xf numFmtId="38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3ex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3EX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definedNames>
      <definedName name="Button6_Click"/>
      <definedName name="Button8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133EX1A"/>
    </sheetNames>
    <definedNames>
      <definedName name="questions"/>
      <definedName name="Sheet2"/>
      <definedName name="sheet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.trinity.edu/~rjense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.trinity.edu/~rjensen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28125" style="14" customWidth="1"/>
    <col min="2" max="2" width="9.140625" style="16" customWidth="1"/>
    <col min="3" max="4" width="9.140625" style="2" customWidth="1"/>
    <col min="5" max="5" width="9.28125" style="2" customWidth="1"/>
    <col min="6" max="6" width="11.421875" style="3" bestFit="1" customWidth="1"/>
    <col min="7" max="7" width="11.28125" style="3" bestFit="1" customWidth="1"/>
    <col min="8" max="8" width="13.421875" style="4" bestFit="1" customWidth="1"/>
    <col min="9" max="9" width="13.421875" style="0" bestFit="1" customWidth="1"/>
    <col min="10" max="10" width="11.28125" style="0" bestFit="1" customWidth="1"/>
    <col min="11" max="11" width="10.7109375" style="0" bestFit="1" customWidth="1"/>
  </cols>
  <sheetData>
    <row r="1" spans="1:4" ht="12.75">
      <c r="A1" s="8" t="s">
        <v>99</v>
      </c>
      <c r="B1"/>
      <c r="C1"/>
      <c r="D1"/>
    </row>
    <row r="2" spans="1:4" ht="12.75">
      <c r="A2" s="11" t="s">
        <v>64</v>
      </c>
      <c r="B2"/>
      <c r="C2"/>
      <c r="D2"/>
    </row>
    <row r="3" spans="1:5" ht="12.75">
      <c r="A3" s="6" t="s">
        <v>65</v>
      </c>
      <c r="B3"/>
      <c r="C3"/>
      <c r="D3"/>
      <c r="E3" s="1"/>
    </row>
    <row r="4" spans="1:5" ht="12.75">
      <c r="A4"/>
      <c r="B4"/>
      <c r="C4"/>
      <c r="D4"/>
      <c r="E4" s="1"/>
    </row>
    <row r="5" spans="1:5" ht="12.75">
      <c r="A5" s="10" t="s">
        <v>69</v>
      </c>
      <c r="B5"/>
      <c r="C5"/>
      <c r="D5"/>
      <c r="E5" s="1"/>
    </row>
    <row r="6" spans="1:5" ht="12.75">
      <c r="A6" s="81" t="s">
        <v>78</v>
      </c>
      <c r="B6"/>
      <c r="C6"/>
      <c r="D6"/>
      <c r="E6" s="1"/>
    </row>
    <row r="7" spans="1:5" ht="12.75">
      <c r="A7"/>
      <c r="B7"/>
      <c r="C7"/>
      <c r="D7"/>
      <c r="E7" s="1"/>
    </row>
    <row r="8" spans="1:5" ht="18">
      <c r="A8" s="79" t="s">
        <v>83</v>
      </c>
      <c r="B8"/>
      <c r="C8"/>
      <c r="D8"/>
      <c r="E8" s="1"/>
    </row>
    <row r="9" spans="1:5" ht="12.75">
      <c r="A9"/>
      <c r="B9"/>
      <c r="C9"/>
      <c r="D9"/>
      <c r="E9" s="1"/>
    </row>
    <row r="10" spans="1:5" ht="12.75">
      <c r="A10" s="6" t="s">
        <v>70</v>
      </c>
      <c r="B10" s="6"/>
      <c r="C10" s="6"/>
      <c r="D10" s="6"/>
      <c r="E10" s="80"/>
    </row>
    <row r="11" spans="1:5" ht="12.75">
      <c r="A11" s="6"/>
      <c r="B11" s="6" t="s">
        <v>71</v>
      </c>
      <c r="C11" s="6"/>
      <c r="D11" s="6"/>
      <c r="E11" s="80"/>
    </row>
    <row r="12" spans="1:5" ht="12.75">
      <c r="A12" s="6"/>
      <c r="B12" s="6"/>
      <c r="C12" s="6"/>
      <c r="D12" s="6"/>
      <c r="E12" s="80"/>
    </row>
    <row r="13" spans="1:5" ht="12.75">
      <c r="A13" s="6" t="s">
        <v>66</v>
      </c>
      <c r="B13" s="6"/>
      <c r="C13" s="6"/>
      <c r="D13" s="6"/>
      <c r="E13" s="80"/>
    </row>
    <row r="14" spans="1:5" ht="12.75">
      <c r="A14" s="6"/>
      <c r="B14" s="6"/>
      <c r="C14" s="6"/>
      <c r="D14" s="6"/>
      <c r="E14" s="80"/>
    </row>
    <row r="15" spans="1:5" ht="12.75">
      <c r="A15" s="6" t="s">
        <v>67</v>
      </c>
      <c r="B15" s="6"/>
      <c r="C15" s="6"/>
      <c r="D15" s="6"/>
      <c r="E15" s="80"/>
    </row>
    <row r="16" spans="1:5" ht="12.75">
      <c r="A16" s="6"/>
      <c r="B16" s="6"/>
      <c r="C16" s="6"/>
      <c r="D16" s="6"/>
      <c r="E16" s="80"/>
    </row>
    <row r="17" spans="1:5" ht="12.75">
      <c r="A17" s="6" t="s">
        <v>72</v>
      </c>
      <c r="B17" s="6"/>
      <c r="C17" s="6"/>
      <c r="D17" s="6"/>
      <c r="E17" s="5"/>
    </row>
    <row r="18" spans="1:5" ht="12.75">
      <c r="A18" s="6"/>
      <c r="B18" s="6" t="s">
        <v>73</v>
      </c>
      <c r="C18" s="6"/>
      <c r="D18" s="6"/>
      <c r="E18" s="5"/>
    </row>
    <row r="19" spans="1:8" ht="12.75">
      <c r="A19" s="6"/>
      <c r="B19" s="6"/>
      <c r="C19" s="6"/>
      <c r="D19" s="6"/>
      <c r="E19" s="5"/>
      <c r="F19" s="12"/>
      <c r="G19"/>
      <c r="H19" s="6"/>
    </row>
    <row r="20" spans="1:8" ht="12.75">
      <c r="A20" s="6" t="s">
        <v>74</v>
      </c>
      <c r="B20" s="14"/>
      <c r="C20" s="5"/>
      <c r="D20" s="5"/>
      <c r="E20" s="5"/>
      <c r="F20" s="12"/>
      <c r="G20"/>
      <c r="H20" s="6"/>
    </row>
    <row r="21" spans="1:8" ht="12.75">
      <c r="A21" s="6"/>
      <c r="B21" s="14" t="s">
        <v>75</v>
      </c>
      <c r="C21" s="5"/>
      <c r="D21" s="5"/>
      <c r="E21" s="5"/>
      <c r="F21" s="12"/>
      <c r="G21"/>
      <c r="H21" s="6"/>
    </row>
    <row r="22" spans="1:8" ht="12.75">
      <c r="A22" s="6"/>
      <c r="B22" s="14"/>
      <c r="C22" s="5"/>
      <c r="D22" s="5"/>
      <c r="E22" s="5"/>
      <c r="F22" s="12"/>
      <c r="G22"/>
      <c r="H22" s="6"/>
    </row>
    <row r="23" spans="1:8" ht="12.75">
      <c r="A23" s="6" t="s">
        <v>68</v>
      </c>
      <c r="B23" s="14"/>
      <c r="C23" s="5"/>
      <c r="D23" s="5"/>
      <c r="E23" s="5"/>
      <c r="F23" s="12"/>
      <c r="G23"/>
      <c r="H23" s="6"/>
    </row>
    <row r="24" spans="1:8" ht="12.75">
      <c r="A24"/>
      <c r="F24" s="12"/>
      <c r="G24"/>
      <c r="H24" s="6"/>
    </row>
    <row r="25" spans="1:8" ht="12.75">
      <c r="A25" s="6" t="s">
        <v>76</v>
      </c>
      <c r="F25" s="12"/>
      <c r="G25"/>
      <c r="H25" s="6"/>
    </row>
    <row r="26" spans="1:8" ht="12.75">
      <c r="A26"/>
      <c r="B26" s="16" t="s">
        <v>77</v>
      </c>
      <c r="F26" s="12"/>
      <c r="G26"/>
      <c r="H26" s="6"/>
    </row>
    <row r="27" spans="1:8" ht="12.75">
      <c r="A27"/>
      <c r="F27" s="12"/>
      <c r="G27"/>
      <c r="H27" s="6"/>
    </row>
    <row r="28" spans="1:8" ht="12.75">
      <c r="A28" s="6" t="s">
        <v>79</v>
      </c>
      <c r="F28" s="12"/>
      <c r="G28"/>
      <c r="H28" s="6"/>
    </row>
    <row r="29" spans="1:8" ht="12.75">
      <c r="A29"/>
      <c r="F29" s="12"/>
      <c r="G29"/>
      <c r="H29" s="6"/>
    </row>
    <row r="30" spans="1:8" ht="12.75">
      <c r="A30"/>
      <c r="F30" s="12"/>
      <c r="G30"/>
      <c r="H30" s="6"/>
    </row>
    <row r="31" spans="1:8" ht="12.75">
      <c r="A31"/>
      <c r="F31" s="12"/>
      <c r="G31"/>
      <c r="H31" s="6"/>
    </row>
    <row r="32" spans="1:8" ht="12.75">
      <c r="A32"/>
      <c r="F32" s="12"/>
      <c r="G32"/>
      <c r="H32" s="6"/>
    </row>
    <row r="33" spans="1:8" ht="12.75">
      <c r="A33"/>
      <c r="F33" s="12"/>
      <c r="G33"/>
      <c r="H33" s="6"/>
    </row>
    <row r="34" spans="1:8" ht="12.75">
      <c r="A34"/>
      <c r="F34" s="12"/>
      <c r="G34"/>
      <c r="H34" s="6"/>
    </row>
    <row r="35" spans="1:8" ht="12.75">
      <c r="A35"/>
      <c r="F35" s="12"/>
      <c r="G35"/>
      <c r="H35" s="6"/>
    </row>
    <row r="36" spans="1:7" ht="12.75">
      <c r="A36" s="16"/>
      <c r="B36" s="9"/>
      <c r="C36"/>
      <c r="D36"/>
      <c r="E36"/>
      <c r="F36"/>
      <c r="G36"/>
    </row>
    <row r="37" ht="12.75"/>
    <row r="38" ht="12.75">
      <c r="A38"/>
    </row>
    <row r="39" ht="12.75">
      <c r="C39" s="7" t="s">
        <v>8</v>
      </c>
    </row>
    <row r="40" spans="1:9" ht="12.75">
      <c r="A40" s="14" t="s">
        <v>3</v>
      </c>
      <c r="E40" s="3" t="s">
        <v>27</v>
      </c>
      <c r="F40" s="3" t="s">
        <v>11</v>
      </c>
      <c r="G40" s="3" t="s">
        <v>12</v>
      </c>
      <c r="H40" s="3" t="s">
        <v>13</v>
      </c>
      <c r="I40" s="3" t="s">
        <v>14</v>
      </c>
    </row>
    <row r="41" spans="1:10" ht="12.75">
      <c r="A41" s="16" t="s">
        <v>15</v>
      </c>
      <c r="B41" s="2"/>
      <c r="E41" s="3"/>
      <c r="F41" s="75">
        <v>100</v>
      </c>
      <c r="G41" s="75">
        <f>F41</f>
        <v>100</v>
      </c>
      <c r="H41" s="75">
        <f>F41</f>
        <v>100</v>
      </c>
      <c r="I41" s="75">
        <f>F41</f>
        <v>100</v>
      </c>
      <c r="J41" s="40" t="s">
        <v>3</v>
      </c>
    </row>
    <row r="42" spans="1:10" ht="12.75">
      <c r="A42" s="16" t="s">
        <v>90</v>
      </c>
      <c r="B42" s="2"/>
      <c r="E42" s="17">
        <f>F41</f>
        <v>100</v>
      </c>
      <c r="F42" s="76">
        <f>100+F53/1000000</f>
        <v>104.37603196548545</v>
      </c>
      <c r="G42" s="76">
        <f>100+G53/1000000</f>
        <v>103.92961803779494</v>
      </c>
      <c r="H42" s="76">
        <f>100+H53/1000000</f>
        <v>103.52469926765224</v>
      </c>
      <c r="I42" s="76">
        <f>100+I53/1000000</f>
        <v>103.14470402812398</v>
      </c>
      <c r="J42" s="38" t="s">
        <v>39</v>
      </c>
    </row>
    <row r="43" spans="1:9" ht="12.75">
      <c r="A43" s="15" t="s">
        <v>29</v>
      </c>
      <c r="B43" s="2"/>
      <c r="E43" s="3"/>
      <c r="F43" s="75">
        <f>F41-F42</f>
        <v>-4.376031965485453</v>
      </c>
      <c r="G43" s="75">
        <f>G41-G42</f>
        <v>-3.9296180377949383</v>
      </c>
      <c r="H43" s="75">
        <f>H41-H42</f>
        <v>-3.524699267652238</v>
      </c>
      <c r="I43" s="75">
        <f>I41-I42</f>
        <v>-3.144704028123982</v>
      </c>
    </row>
    <row r="44" spans="1:9" ht="12.75">
      <c r="A44" s="16" t="s">
        <v>16</v>
      </c>
      <c r="B44" s="2"/>
      <c r="E44" s="3"/>
      <c r="F44" s="77">
        <v>0</v>
      </c>
      <c r="G44" s="77">
        <v>0</v>
      </c>
      <c r="H44" s="77">
        <f>-H43</f>
        <v>3.524699267652238</v>
      </c>
      <c r="I44" s="77">
        <v>0</v>
      </c>
    </row>
    <row r="45" spans="1:10" ht="12.75">
      <c r="A45" s="15" t="s">
        <v>30</v>
      </c>
      <c r="B45" s="2"/>
      <c r="E45" s="3"/>
      <c r="F45" s="78">
        <f>F43+F44</f>
        <v>-4.376031965485453</v>
      </c>
      <c r="G45" s="78">
        <f>G43+G44</f>
        <v>-3.9296180377949383</v>
      </c>
      <c r="H45" s="78">
        <f>H43+H44</f>
        <v>0</v>
      </c>
      <c r="I45" s="78">
        <f>I43+I44</f>
        <v>-3.144704028123982</v>
      </c>
      <c r="J45" s="36" t="s">
        <v>28</v>
      </c>
    </row>
    <row r="46" spans="1:9" ht="12.75">
      <c r="A46" s="15"/>
      <c r="B46" s="2"/>
      <c r="C46" s="7" t="s">
        <v>8</v>
      </c>
      <c r="E46" s="3"/>
      <c r="F46" s="18"/>
      <c r="G46" s="18"/>
      <c r="H46" s="18"/>
      <c r="I46" s="18"/>
    </row>
    <row r="47" spans="1:9" ht="12.75">
      <c r="A47" s="14" t="s">
        <v>9</v>
      </c>
      <c r="B47" s="2"/>
      <c r="E47" s="3"/>
      <c r="F47" s="3" t="s">
        <v>11</v>
      </c>
      <c r="G47" s="3" t="s">
        <v>12</v>
      </c>
      <c r="H47" s="3" t="s">
        <v>13</v>
      </c>
      <c r="I47" s="3" t="s">
        <v>14</v>
      </c>
    </row>
    <row r="48" spans="2:9" ht="12.75">
      <c r="B48" s="2"/>
      <c r="E48" s="3" t="s">
        <v>59</v>
      </c>
      <c r="F48" s="3">
        <v>10</v>
      </c>
      <c r="G48" s="3">
        <v>9</v>
      </c>
      <c r="H48" s="3">
        <v>8</v>
      </c>
      <c r="I48" s="3">
        <v>7</v>
      </c>
    </row>
    <row r="49" spans="2:9" ht="12.75">
      <c r="B49" s="2"/>
      <c r="E49" s="3" t="s">
        <v>62</v>
      </c>
      <c r="F49" s="73">
        <f>0.06/2</f>
        <v>0.03</v>
      </c>
      <c r="G49" s="73">
        <f>0.06/2</f>
        <v>0.03</v>
      </c>
      <c r="H49" s="73">
        <f>0.06/2</f>
        <v>0.03</v>
      </c>
      <c r="I49" s="73">
        <f>0.06/2</f>
        <v>0.03</v>
      </c>
    </row>
    <row r="50" spans="2:9" ht="12.75">
      <c r="B50" s="2"/>
      <c r="E50" s="3" t="s">
        <v>60</v>
      </c>
      <c r="F50" s="73">
        <f>0.05/2</f>
        <v>0.025</v>
      </c>
      <c r="G50" s="73">
        <v>0.028</v>
      </c>
      <c r="H50" s="73">
        <v>0.029</v>
      </c>
      <c r="I50" s="73">
        <v>0.0275</v>
      </c>
    </row>
    <row r="51" spans="2:9" ht="12.75">
      <c r="B51" s="2"/>
      <c r="E51" s="3" t="s">
        <v>61</v>
      </c>
      <c r="F51" s="74">
        <v>500000</v>
      </c>
      <c r="G51" s="74">
        <v>500000</v>
      </c>
      <c r="H51" s="74">
        <v>500000</v>
      </c>
      <c r="I51" s="74">
        <v>500000</v>
      </c>
    </row>
    <row r="52" spans="2:10" ht="12.75">
      <c r="B52" s="25" t="s">
        <v>21</v>
      </c>
      <c r="C52" s="26"/>
      <c r="D52" s="26"/>
      <c r="E52" s="27"/>
      <c r="F52" s="68">
        <f>F53+F54</f>
        <v>4976031.965485458</v>
      </c>
      <c r="G52" s="68">
        <f>G53+G54</f>
        <v>4509618.037794937</v>
      </c>
      <c r="H52" s="68">
        <f>H53+H54</f>
        <v>4064699.267652238</v>
      </c>
      <c r="I52" s="68">
        <f>I53+I54</f>
        <v>3674704.0281239753</v>
      </c>
      <c r="J52" s="39" t="s">
        <v>40</v>
      </c>
    </row>
    <row r="53" spans="2:10" ht="12.75">
      <c r="B53" s="22" t="s">
        <v>18</v>
      </c>
      <c r="C53" s="23"/>
      <c r="D53" s="23"/>
      <c r="E53" s="24"/>
      <c r="F53" s="69">
        <f>PV(F50,F48,-F51)</f>
        <v>4376031.965485458</v>
      </c>
      <c r="G53" s="69">
        <f>PV(G50,G48,-G51)</f>
        <v>3929618.0377949374</v>
      </c>
      <c r="H53" s="69">
        <f>PV(H50,H48,-H51)</f>
        <v>3524699.267652238</v>
      </c>
      <c r="I53" s="69">
        <f>PV(I50,I48,-I51)</f>
        <v>3144704.0281239753</v>
      </c>
      <c r="J53" s="33" t="s">
        <v>3</v>
      </c>
    </row>
    <row r="54" spans="1:10" ht="12.75">
      <c r="A54" s="16" t="s">
        <v>3</v>
      </c>
      <c r="B54" s="19" t="s">
        <v>19</v>
      </c>
      <c r="C54" s="20"/>
      <c r="D54" s="20"/>
      <c r="E54" s="21"/>
      <c r="F54" s="70">
        <v>600000</v>
      </c>
      <c r="G54" s="70">
        <v>580000</v>
      </c>
      <c r="H54" s="70">
        <v>540000</v>
      </c>
      <c r="I54" s="70">
        <v>530000</v>
      </c>
      <c r="J54" s="33" t="s">
        <v>3</v>
      </c>
    </row>
    <row r="55" spans="1:9" ht="12.75">
      <c r="A55"/>
      <c r="B55"/>
      <c r="C55" s="7" t="s">
        <v>8</v>
      </c>
      <c r="D55"/>
      <c r="E55"/>
      <c r="F55" s="45"/>
      <c r="G55" s="45"/>
      <c r="H55" s="45"/>
      <c r="I55" s="45"/>
    </row>
    <row r="56" spans="1:9" ht="12.75">
      <c r="A56"/>
      <c r="B56"/>
      <c r="C56"/>
      <c r="D56"/>
      <c r="E56" s="3" t="s">
        <v>23</v>
      </c>
      <c r="F56" s="53">
        <v>1400000</v>
      </c>
      <c r="G56" s="54"/>
      <c r="H56" s="86">
        <v>100000000</v>
      </c>
      <c r="I56" s="85" t="s">
        <v>93</v>
      </c>
    </row>
    <row r="57" spans="1:10" ht="12.75">
      <c r="A57" s="14" t="s">
        <v>10</v>
      </c>
      <c r="E57" s="3"/>
      <c r="F57" s="55" t="s">
        <v>11</v>
      </c>
      <c r="G57" s="55" t="s">
        <v>12</v>
      </c>
      <c r="H57" s="55" t="s">
        <v>13</v>
      </c>
      <c r="I57" s="55" t="s">
        <v>14</v>
      </c>
      <c r="J57" s="28" t="s">
        <v>25</v>
      </c>
    </row>
    <row r="58" spans="1:10" ht="12.75">
      <c r="A58" s="16"/>
      <c r="B58" s="22" t="s">
        <v>17</v>
      </c>
      <c r="C58" s="23"/>
      <c r="D58" s="23"/>
      <c r="E58" s="24"/>
      <c r="F58" s="69">
        <f>0-F53</f>
        <v>-4376031.965485458</v>
      </c>
      <c r="G58" s="69">
        <f aca="true" t="shared" si="0" ref="G58:I59">F53-G53</f>
        <v>446413.9276905209</v>
      </c>
      <c r="H58" s="69">
        <f t="shared" si="0"/>
        <v>404918.7701426996</v>
      </c>
      <c r="I58" s="69">
        <f t="shared" si="0"/>
        <v>379995.2395282625</v>
      </c>
      <c r="J58" s="71">
        <f>SUM(F58:I58)</f>
        <v>-3144704.0281239753</v>
      </c>
    </row>
    <row r="59" spans="1:10" ht="12.75">
      <c r="A59" s="16"/>
      <c r="B59" s="19" t="s">
        <v>20</v>
      </c>
      <c r="C59" s="20"/>
      <c r="D59" s="20"/>
      <c r="E59" s="21"/>
      <c r="F59" s="70">
        <f>F60-F58</f>
        <v>800000</v>
      </c>
      <c r="G59" s="70">
        <f t="shared" si="0"/>
        <v>20000</v>
      </c>
      <c r="H59" s="70">
        <f t="shared" si="0"/>
        <v>40000</v>
      </c>
      <c r="I59" s="70">
        <f t="shared" si="0"/>
        <v>10000</v>
      </c>
      <c r="J59" s="71">
        <f>SUM(F59:I59)</f>
        <v>870000</v>
      </c>
    </row>
    <row r="60" spans="4:10" ht="12.75">
      <c r="D60" s="16" t="s">
        <v>22</v>
      </c>
      <c r="F60" s="72">
        <f>F56-F52</f>
        <v>-3576031.9654854583</v>
      </c>
      <c r="G60" s="72">
        <f>G58+G59</f>
        <v>466413.9276905209</v>
      </c>
      <c r="H60" s="72">
        <f>H58+H59</f>
        <v>444918.7701426996</v>
      </c>
      <c r="I60" s="72">
        <f>I58+I59</f>
        <v>389995.2395282625</v>
      </c>
      <c r="J60" s="71">
        <f>SUM(F60:I60)</f>
        <v>-2274704.0281239753</v>
      </c>
    </row>
    <row r="61" spans="1:9" ht="12.75">
      <c r="A61"/>
      <c r="B61"/>
      <c r="C61" s="7" t="s">
        <v>8</v>
      </c>
      <c r="D61"/>
      <c r="E61"/>
      <c r="F61" s="46"/>
      <c r="G61" s="46"/>
      <c r="H61" s="46"/>
      <c r="I61" s="46"/>
    </row>
    <row r="62" spans="1:9" ht="12.75">
      <c r="A62"/>
      <c r="B62"/>
      <c r="C62" s="7"/>
      <c r="D62"/>
      <c r="E62"/>
      <c r="F62" s="46"/>
      <c r="G62" s="46"/>
      <c r="H62" s="46"/>
      <c r="I62" s="46"/>
    </row>
    <row r="63" spans="1:12" ht="12.75">
      <c r="A63" s="14" t="s">
        <v>48</v>
      </c>
      <c r="E63" s="3"/>
      <c r="F63" s="3" t="s">
        <v>11</v>
      </c>
      <c r="G63" s="3" t="s">
        <v>12</v>
      </c>
      <c r="H63" s="3" t="s">
        <v>13</v>
      </c>
      <c r="I63" s="3" t="s">
        <v>14</v>
      </c>
      <c r="J63" s="51" t="s">
        <v>57</v>
      </c>
      <c r="K63" s="52"/>
      <c r="L63" s="52"/>
    </row>
    <row r="64" spans="1:12" ht="12.75">
      <c r="A64" s="16" t="s">
        <v>3</v>
      </c>
      <c r="B64" s="22"/>
      <c r="C64" s="23"/>
      <c r="D64" s="23"/>
      <c r="E64" s="48" t="s">
        <v>51</v>
      </c>
      <c r="F64" s="69">
        <f>F58</f>
        <v>-4376031.965485458</v>
      </c>
      <c r="G64" s="69">
        <f>G58</f>
        <v>446413.9276905209</v>
      </c>
      <c r="H64" s="69">
        <f>H58</f>
        <v>404918.7701426996</v>
      </c>
      <c r="I64" s="69">
        <f>I58</f>
        <v>379995.2395282625</v>
      </c>
      <c r="J64" s="51" t="s">
        <v>54</v>
      </c>
      <c r="K64" s="52"/>
      <c r="L64" s="52"/>
    </row>
    <row r="65" spans="1:12" ht="12.75">
      <c r="A65"/>
      <c r="B65"/>
      <c r="C65" s="44"/>
      <c r="D65" s="44"/>
      <c r="E65" s="28" t="s">
        <v>50</v>
      </c>
      <c r="F65" s="84">
        <f>IF(F43&lt;=0,0,F43)</f>
        <v>0</v>
      </c>
      <c r="G65" s="84">
        <f>IF(G43&lt;=0,0,G43)</f>
        <v>0</v>
      </c>
      <c r="H65" s="84">
        <f>IF(H43&lt;=0,0,H43)</f>
        <v>0</v>
      </c>
      <c r="I65" s="84">
        <f>IF(I43&lt;=0,0,I43)</f>
        <v>0</v>
      </c>
      <c r="J65" s="51" t="s">
        <v>55</v>
      </c>
      <c r="K65" s="52"/>
      <c r="L65" s="52"/>
    </row>
    <row r="66" spans="1:12" ht="12.75">
      <c r="A66" s="16"/>
      <c r="B66" s="43"/>
      <c r="C66" s="44"/>
      <c r="D66" s="44"/>
      <c r="E66" s="47" t="s">
        <v>52</v>
      </c>
      <c r="F66" s="57">
        <f>SUM(F64:F65)</f>
        <v>-4376031.965485458</v>
      </c>
      <c r="G66" s="57">
        <f>SUM(G64:G65)</f>
        <v>446413.9276905209</v>
      </c>
      <c r="H66" s="57">
        <f>SUM(H64:H65)</f>
        <v>404918.7701426996</v>
      </c>
      <c r="I66" s="57">
        <f>SUM(I64:I65)</f>
        <v>379995.2395282625</v>
      </c>
      <c r="J66" s="51" t="s">
        <v>58</v>
      </c>
      <c r="K66" s="52"/>
      <c r="L66" s="52"/>
    </row>
    <row r="67" spans="1:12" ht="12.75">
      <c r="A67"/>
      <c r="C67"/>
      <c r="D67"/>
      <c r="E67" s="28" t="s">
        <v>91</v>
      </c>
      <c r="F67" s="56">
        <f>F53</f>
        <v>4376031.965485458</v>
      </c>
      <c r="G67" s="56">
        <f>F53-G53</f>
        <v>446413.9276905209</v>
      </c>
      <c r="H67" s="56">
        <f>G53-H53</f>
        <v>404918.7701426996</v>
      </c>
      <c r="I67" s="56">
        <f>H53-I53</f>
        <v>379995.2395282625</v>
      </c>
      <c r="J67" s="51" t="s">
        <v>80</v>
      </c>
      <c r="K67" s="51"/>
      <c r="L67" s="52"/>
    </row>
    <row r="68" spans="1:12" ht="12.75">
      <c r="A68"/>
      <c r="C68"/>
      <c r="D68"/>
      <c r="E68" s="28" t="s">
        <v>49</v>
      </c>
      <c r="F68" s="55">
        <f>ABS(F66/F67)</f>
        <v>1</v>
      </c>
      <c r="G68" s="55">
        <f>ABS(G66/G67)</f>
        <v>1</v>
      </c>
      <c r="H68" s="55">
        <f>ABS(H66/H67)</f>
        <v>1</v>
      </c>
      <c r="I68" s="55">
        <f>ABS(I66/I67)</f>
        <v>1</v>
      </c>
      <c r="J68" s="51" t="s">
        <v>81</v>
      </c>
      <c r="K68" s="51"/>
      <c r="L68" s="52"/>
    </row>
    <row r="69" spans="1:12" ht="12.75">
      <c r="A69"/>
      <c r="B69"/>
      <c r="C69" s="13"/>
      <c r="D69" s="13"/>
      <c r="E69" s="49" t="s">
        <v>53</v>
      </c>
      <c r="F69" s="50" t="str">
        <f>IF(OR(F68&lt;0.8,F68&gt;1.25),"No","Yes")</f>
        <v>Yes</v>
      </c>
      <c r="G69" s="50" t="str">
        <f>IF(OR(G68&lt;0.8,G68&gt;1.25),"No","Yes")</f>
        <v>Yes</v>
      </c>
      <c r="H69" s="50" t="str">
        <f>IF(OR(H68&lt;0.8,H68&gt;1.25),"No","Yes")</f>
        <v>Yes</v>
      </c>
      <c r="I69" s="50" t="str">
        <f>IF(OR(I68&lt;0.8,I68&gt;1.25),"No","Yes")</f>
        <v>Yes</v>
      </c>
      <c r="J69" s="51" t="s">
        <v>56</v>
      </c>
      <c r="K69" s="51"/>
      <c r="L69" s="52"/>
    </row>
    <row r="70" spans="8:9" ht="12.75">
      <c r="H70" s="58" t="s">
        <v>1</v>
      </c>
      <c r="I70" s="64"/>
    </row>
    <row r="71" spans="1:9" ht="12.75">
      <c r="A71" s="5" t="s">
        <v>0</v>
      </c>
      <c r="H71" s="59" t="s">
        <v>7</v>
      </c>
      <c r="I71" s="83" t="s">
        <v>2</v>
      </c>
    </row>
    <row r="72" spans="1:10" ht="12.75">
      <c r="A72" s="5">
        <v>0</v>
      </c>
      <c r="B72" s="14" t="s">
        <v>84</v>
      </c>
      <c r="H72" s="60">
        <f>F56</f>
        <v>1400000</v>
      </c>
      <c r="I72" s="66">
        <f>H72</f>
        <v>1400000</v>
      </c>
      <c r="J72" s="41" t="s">
        <v>41</v>
      </c>
    </row>
    <row r="73" spans="1:9" ht="12.75">
      <c r="A73" s="87">
        <v>37062</v>
      </c>
      <c r="B73" s="14" t="s">
        <v>4</v>
      </c>
      <c r="H73" s="61">
        <f>-H72</f>
        <v>-1400000</v>
      </c>
      <c r="I73" s="66">
        <f>H73</f>
        <v>-1400000</v>
      </c>
    </row>
    <row r="74" spans="1:9" ht="12.75">
      <c r="A74" s="5"/>
      <c r="B74" s="29" t="s">
        <v>98</v>
      </c>
      <c r="H74" s="62"/>
      <c r="I74" s="66"/>
    </row>
    <row r="75" spans="1:9" ht="12.75">
      <c r="A75" s="5"/>
      <c r="H75" s="63"/>
      <c r="I75" s="66"/>
    </row>
    <row r="76" spans="8:9" ht="12.75">
      <c r="H76" s="58" t="s">
        <v>1</v>
      </c>
      <c r="I76" s="64"/>
    </row>
    <row r="77" spans="1:9" ht="12.75">
      <c r="A77" s="5" t="s">
        <v>0</v>
      </c>
      <c r="H77" s="59" t="s">
        <v>7</v>
      </c>
      <c r="I77" s="65" t="s">
        <v>2</v>
      </c>
    </row>
    <row r="78" spans="1:11" ht="12.75">
      <c r="A78" s="5">
        <v>1</v>
      </c>
      <c r="B78" s="14" t="s">
        <v>86</v>
      </c>
      <c r="H78" s="60">
        <f>-F60</f>
        <v>3576031.9654854583</v>
      </c>
      <c r="I78" s="66">
        <f>H78+I72</f>
        <v>4976031.965485458</v>
      </c>
      <c r="J78" s="41" t="s">
        <v>42</v>
      </c>
      <c r="K78" s="67">
        <f>I78-I72</f>
        <v>3576031.9654854583</v>
      </c>
    </row>
    <row r="79" spans="1:9" ht="12.75">
      <c r="A79" s="82">
        <v>37256</v>
      </c>
      <c r="B79" s="14" t="s">
        <v>89</v>
      </c>
      <c r="H79" s="61">
        <f>F59</f>
        <v>800000</v>
      </c>
      <c r="I79" s="66">
        <f>H79</f>
        <v>800000</v>
      </c>
    </row>
    <row r="80" spans="1:9" ht="12.75">
      <c r="A80" s="5"/>
      <c r="B80" s="14" t="s">
        <v>6</v>
      </c>
      <c r="H80" s="61">
        <f>F58</f>
        <v>-4376031.965485458</v>
      </c>
      <c r="I80" s="66">
        <f>H80</f>
        <v>-4376031.965485458</v>
      </c>
    </row>
    <row r="81" spans="1:9" ht="12.75">
      <c r="A81" s="5"/>
      <c r="B81" s="29" t="s">
        <v>24</v>
      </c>
      <c r="H81" s="62"/>
      <c r="I81" s="66"/>
    </row>
    <row r="82" spans="1:9" ht="12.75">
      <c r="A82" s="5"/>
      <c r="H82" s="63"/>
      <c r="I82" s="66"/>
    </row>
    <row r="83" spans="8:9" ht="12.75">
      <c r="H83" s="63"/>
      <c r="I83" s="66"/>
    </row>
    <row r="84" spans="8:9" ht="12.75">
      <c r="H84" s="58" t="s">
        <v>1</v>
      </c>
      <c r="I84" s="64"/>
    </row>
    <row r="85" spans="1:9" ht="12.75">
      <c r="A85" s="5" t="s">
        <v>0</v>
      </c>
      <c r="H85" s="59" t="s">
        <v>7</v>
      </c>
      <c r="I85" s="83" t="s">
        <v>2</v>
      </c>
    </row>
    <row r="86" spans="1:10" ht="12.75">
      <c r="A86" s="5">
        <v>1</v>
      </c>
      <c r="B86" s="14" t="s">
        <v>86</v>
      </c>
      <c r="H86" s="60">
        <f>-I78</f>
        <v>-4976031.965485458</v>
      </c>
      <c r="I86" s="66">
        <f>H86+I78</f>
        <v>0</v>
      </c>
      <c r="J86" s="41" t="s">
        <v>46</v>
      </c>
    </row>
    <row r="87" spans="1:9" ht="12.75">
      <c r="A87" s="82">
        <v>37256</v>
      </c>
      <c r="B87" s="14" t="s">
        <v>4</v>
      </c>
      <c r="H87" s="61">
        <f>-H86</f>
        <v>4976031.965485458</v>
      </c>
      <c r="I87" s="66">
        <f>H87+I73</f>
        <v>3576031.9654854583</v>
      </c>
    </row>
    <row r="88" spans="1:9" ht="12.75">
      <c r="A88"/>
      <c r="B88" s="34" t="s">
        <v>26</v>
      </c>
      <c r="H88" s="61" t="s">
        <v>3</v>
      </c>
      <c r="I88" s="66" t="s">
        <v>3</v>
      </c>
    </row>
    <row r="89" spans="1:9" ht="12.75">
      <c r="A89"/>
      <c r="H89" s="61"/>
      <c r="I89" s="66"/>
    </row>
    <row r="90" spans="1:10" ht="12.75">
      <c r="A90"/>
      <c r="B90" s="14" t="s">
        <v>87</v>
      </c>
      <c r="H90" s="61">
        <f>F$42*1000000</f>
        <v>104376031.96548545</v>
      </c>
      <c r="I90" s="66">
        <f>H90</f>
        <v>104376031.96548545</v>
      </c>
      <c r="J90" s="42" t="s">
        <v>47</v>
      </c>
    </row>
    <row r="91" spans="1:9" ht="12.75">
      <c r="A91"/>
      <c r="B91" s="14" t="s">
        <v>4</v>
      </c>
      <c r="H91" s="61">
        <f>-H90</f>
        <v>-104376031.96548545</v>
      </c>
      <c r="I91" s="66">
        <f>H91+I87</f>
        <v>-100800000</v>
      </c>
    </row>
    <row r="92" spans="1:9" ht="12.75">
      <c r="A92"/>
      <c r="B92" s="35" t="s">
        <v>92</v>
      </c>
      <c r="H92" s="61"/>
      <c r="I92" s="66"/>
    </row>
    <row r="93" spans="1:9" ht="12.75">
      <c r="A93"/>
      <c r="B93" s="35"/>
      <c r="H93" s="61"/>
      <c r="I93" s="66"/>
    </row>
    <row r="94" spans="1:9" ht="12.75">
      <c r="A94" s="5" t="s">
        <v>0</v>
      </c>
      <c r="B94" s="35"/>
      <c r="H94" s="61"/>
      <c r="I94" s="66"/>
    </row>
    <row r="95" spans="1:9" ht="12.75">
      <c r="A95" s="5">
        <v>1</v>
      </c>
      <c r="B95" s="14" t="s">
        <v>89</v>
      </c>
      <c r="H95" s="61">
        <f>-I79</f>
        <v>-800000</v>
      </c>
      <c r="I95" s="66">
        <f>I79+H95</f>
        <v>0</v>
      </c>
    </row>
    <row r="96" spans="1:10" ht="12.75">
      <c r="A96" s="82">
        <v>37256</v>
      </c>
      <c r="B96" s="14" t="s">
        <v>5</v>
      </c>
      <c r="H96" s="61">
        <f>-H95</f>
        <v>800000</v>
      </c>
      <c r="I96" s="66">
        <f>H96</f>
        <v>800000</v>
      </c>
      <c r="J96" t="s">
        <v>97</v>
      </c>
    </row>
    <row r="97" spans="1:9" ht="12.75">
      <c r="A97"/>
      <c r="B97" s="35"/>
      <c r="H97" s="61"/>
      <c r="I97" s="66"/>
    </row>
    <row r="98" spans="1:9" ht="12.75">
      <c r="A98"/>
      <c r="B98" s="35"/>
      <c r="H98" s="61"/>
      <c r="I98" s="66"/>
    </row>
    <row r="99" spans="1:9" ht="12.75">
      <c r="A99" s="5" t="s">
        <v>0</v>
      </c>
      <c r="B99" s="35"/>
      <c r="H99" s="61"/>
      <c r="I99" s="66"/>
    </row>
    <row r="100" spans="1:9" ht="12.75">
      <c r="A100" s="5">
        <v>2</v>
      </c>
      <c r="B100" s="14" t="s">
        <v>4</v>
      </c>
      <c r="H100" s="61">
        <f>H56*F49</f>
        <v>3000000</v>
      </c>
      <c r="I100" s="66">
        <f>I91+H100</f>
        <v>-97800000</v>
      </c>
    </row>
    <row r="101" spans="1:9" ht="12.75">
      <c r="A101" s="88">
        <v>37346</v>
      </c>
      <c r="B101" s="14" t="s">
        <v>94</v>
      </c>
      <c r="H101" s="61">
        <f>PMT(G49,G48,I$80)</f>
        <v>562030.6637618095</v>
      </c>
      <c r="I101" s="66">
        <f>I80+H107</f>
        <v>-3752638.254289834</v>
      </c>
    </row>
    <row r="102" spans="1:9" ht="12.75">
      <c r="A102"/>
      <c r="B102" s="14" t="s">
        <v>95</v>
      </c>
      <c r="H102" s="61">
        <f>H101-H100</f>
        <v>-2437969.3362381905</v>
      </c>
      <c r="I102" s="66">
        <f>H102</f>
        <v>-2437969.3362381905</v>
      </c>
    </row>
    <row r="103" spans="1:9" ht="12.75">
      <c r="A103"/>
      <c r="B103" s="34" t="s">
        <v>96</v>
      </c>
      <c r="H103" s="61"/>
      <c r="I103" s="66"/>
    </row>
    <row r="104" spans="1:9" ht="12.75">
      <c r="A104"/>
      <c r="B104" s="34"/>
      <c r="H104" s="61"/>
      <c r="I104" s="66"/>
    </row>
    <row r="105" spans="1:9" ht="12.75">
      <c r="A105" s="5" t="s">
        <v>0</v>
      </c>
      <c r="B105" s="35"/>
      <c r="H105" s="61"/>
      <c r="I105" s="66"/>
    </row>
    <row r="106" spans="1:9" ht="12.75">
      <c r="A106" s="5">
        <v>2</v>
      </c>
      <c r="B106" s="14" t="s">
        <v>4</v>
      </c>
      <c r="H106" s="61">
        <f>H56*F49</f>
        <v>3000000</v>
      </c>
      <c r="I106" s="66">
        <f>I100+H106</f>
        <v>-94800000</v>
      </c>
    </row>
    <row r="107" spans="1:9" ht="12.75">
      <c r="A107" s="88">
        <v>37346</v>
      </c>
      <c r="B107" s="14" t="s">
        <v>94</v>
      </c>
      <c r="H107" s="61">
        <f>PMT(H49,H48,I$80)</f>
        <v>623393.7111956244</v>
      </c>
      <c r="I107" s="66">
        <f>I101+H107</f>
        <v>-3129244.5430942094</v>
      </c>
    </row>
    <row r="108" spans="1:9" ht="12.75">
      <c r="A108"/>
      <c r="B108" s="14" t="s">
        <v>95</v>
      </c>
      <c r="H108" s="61">
        <f>H107-H106</f>
        <v>-2376606.2888043756</v>
      </c>
      <c r="I108" s="66">
        <f>I102+H108</f>
        <v>-4814575.625042566</v>
      </c>
    </row>
    <row r="109" spans="1:9" ht="12.75">
      <c r="A109"/>
      <c r="B109" s="34" t="s">
        <v>96</v>
      </c>
      <c r="H109" s="62"/>
      <c r="I109" s="66"/>
    </row>
    <row r="110" spans="1:9" ht="12.75">
      <c r="A110"/>
      <c r="B110" s="34"/>
      <c r="H110" s="61"/>
      <c r="I110" s="66"/>
    </row>
    <row r="111" spans="1:9" ht="12.75">
      <c r="A111"/>
      <c r="B111" s="34"/>
      <c r="H111" s="61"/>
      <c r="I111" s="66"/>
    </row>
    <row r="112" spans="1:9" ht="12.75">
      <c r="A112" s="5"/>
      <c r="B112" s="2"/>
      <c r="F112" s="12"/>
      <c r="G112"/>
      <c r="H112" s="6"/>
      <c r="I112" s="31"/>
    </row>
    <row r="113" spans="1:9" ht="12.75">
      <c r="A113" s="5"/>
      <c r="B113" s="2"/>
      <c r="F113" s="12"/>
      <c r="G113"/>
      <c r="H113" s="6"/>
      <c r="I113" s="31"/>
    </row>
    <row r="114" spans="1:9" ht="12.75">
      <c r="A114" s="5"/>
      <c r="B114" s="2"/>
      <c r="F114" s="12"/>
      <c r="G114"/>
      <c r="H114" s="6"/>
      <c r="I114" s="31"/>
    </row>
    <row r="115" spans="1:9" ht="12.75">
      <c r="A115" s="5"/>
      <c r="B115" s="2"/>
      <c r="F115" s="12"/>
      <c r="G115"/>
      <c r="H115" s="5" t="s">
        <v>1</v>
      </c>
      <c r="I115" s="66"/>
    </row>
    <row r="116" spans="1:9" ht="12.75">
      <c r="A116" s="5" t="s">
        <v>0</v>
      </c>
      <c r="B116" s="2"/>
      <c r="F116" s="12"/>
      <c r="G116"/>
      <c r="H116" s="5" t="s">
        <v>7</v>
      </c>
      <c r="I116" s="66" t="s">
        <v>2</v>
      </c>
    </row>
    <row r="117" spans="1:9" ht="12.75">
      <c r="A117" s="14">
        <v>0</v>
      </c>
      <c r="B117" s="16" t="s">
        <v>84</v>
      </c>
      <c r="H117" s="4">
        <v>1400000</v>
      </c>
      <c r="I117" s="66">
        <v>1400000</v>
      </c>
    </row>
    <row r="118" spans="1:9" ht="12.75">
      <c r="A118" s="14">
        <v>37062</v>
      </c>
      <c r="B118" s="16" t="s">
        <v>4</v>
      </c>
      <c r="H118" s="4">
        <v>-1400000</v>
      </c>
      <c r="I118" s="66">
        <v>-1400000</v>
      </c>
    </row>
    <row r="119" spans="2:9" ht="12.75">
      <c r="B119" s="16" t="s">
        <v>85</v>
      </c>
      <c r="I119" s="66"/>
    </row>
    <row r="120" ht="12.75">
      <c r="I120" s="66"/>
    </row>
    <row r="121" spans="8:9" ht="12.75">
      <c r="H121" s="4" t="s">
        <v>1</v>
      </c>
      <c r="I121" s="66"/>
    </row>
    <row r="122" spans="1:9" ht="12.75">
      <c r="A122" s="14" t="s">
        <v>0</v>
      </c>
      <c r="H122" s="4" t="s">
        <v>7</v>
      </c>
      <c r="I122" s="66" t="s">
        <v>2</v>
      </c>
    </row>
    <row r="123" spans="1:9" ht="12.75">
      <c r="A123" s="14">
        <v>1</v>
      </c>
      <c r="B123" s="16" t="s">
        <v>86</v>
      </c>
      <c r="H123" s="4">
        <v>3576031.9654854583</v>
      </c>
      <c r="I123" s="66">
        <v>4976031.965485458</v>
      </c>
    </row>
    <row r="124" spans="1:9" ht="12.75">
      <c r="A124" s="14">
        <v>37256</v>
      </c>
      <c r="B124" s="16" t="s">
        <v>89</v>
      </c>
      <c r="H124" s="4">
        <v>800000</v>
      </c>
      <c r="I124" s="66">
        <v>800000</v>
      </c>
    </row>
    <row r="125" spans="2:9" ht="12.75">
      <c r="B125" s="16" t="s">
        <v>6</v>
      </c>
      <c r="H125" s="4">
        <v>-4376031.965485458</v>
      </c>
      <c r="I125" s="66">
        <v>-4376031.965485458</v>
      </c>
    </row>
    <row r="126" spans="2:9" ht="12.75">
      <c r="B126" s="16" t="s">
        <v>24</v>
      </c>
      <c r="I126" s="66"/>
    </row>
    <row r="127" ht="12.75">
      <c r="I127" s="66"/>
    </row>
    <row r="128" ht="12.75">
      <c r="I128" s="67"/>
    </row>
    <row r="129" spans="8:9" ht="12.75">
      <c r="H129" s="4" t="s">
        <v>1</v>
      </c>
      <c r="I129" s="67"/>
    </row>
    <row r="130" spans="1:9" ht="12.75">
      <c r="A130" s="14" t="s">
        <v>0</v>
      </c>
      <c r="H130" s="4" t="s">
        <v>7</v>
      </c>
      <c r="I130" s="66" t="s">
        <v>2</v>
      </c>
    </row>
    <row r="131" spans="1:9" ht="12.75">
      <c r="A131" s="14">
        <v>1</v>
      </c>
      <c r="B131" s="16" t="s">
        <v>86</v>
      </c>
      <c r="H131" s="4">
        <v>-4976031.965485458</v>
      </c>
      <c r="I131" s="66">
        <v>0</v>
      </c>
    </row>
    <row r="132" spans="1:9" ht="12.75">
      <c r="A132" s="14">
        <v>37256</v>
      </c>
      <c r="B132" s="16" t="s">
        <v>4</v>
      </c>
      <c r="H132" s="4">
        <v>4976031.965485458</v>
      </c>
      <c r="I132" s="66">
        <v>3576031.9654854583</v>
      </c>
    </row>
    <row r="133" spans="2:9" ht="12.75">
      <c r="B133" s="16" t="s">
        <v>26</v>
      </c>
      <c r="H133" s="4" t="s">
        <v>3</v>
      </c>
      <c r="I133" s="67" t="s">
        <v>3</v>
      </c>
    </row>
    <row r="134" spans="2:9" ht="12.75">
      <c r="B134" s="16" t="s">
        <v>24</v>
      </c>
      <c r="I134" s="67"/>
    </row>
    <row r="135" ht="12.75">
      <c r="I135" s="67"/>
    </row>
    <row r="136" spans="2:9" ht="12.75">
      <c r="B136" s="16" t="s">
        <v>87</v>
      </c>
      <c r="H136" s="4">
        <v>104376031.96548545</v>
      </c>
      <c r="I136" s="66">
        <v>104376031.96548545</v>
      </c>
    </row>
    <row r="137" spans="2:9" ht="12.75">
      <c r="B137" s="16" t="s">
        <v>4</v>
      </c>
      <c r="H137" s="4">
        <v>-104376031.96548545</v>
      </c>
      <c r="I137" s="66">
        <v>-100800000</v>
      </c>
    </row>
    <row r="138" spans="2:9" ht="12.75">
      <c r="B138" s="16" t="s">
        <v>92</v>
      </c>
      <c r="I138" s="67"/>
    </row>
    <row r="139" ht="12.75">
      <c r="I139" s="67"/>
    </row>
    <row r="140" spans="1:9" ht="12.75">
      <c r="A140" s="14" t="s">
        <v>0</v>
      </c>
      <c r="I140" s="67"/>
    </row>
    <row r="141" spans="1:9" ht="12.75">
      <c r="A141" s="14">
        <v>1</v>
      </c>
      <c r="B141" s="16" t="s">
        <v>89</v>
      </c>
      <c r="H141" s="4">
        <v>-800000</v>
      </c>
      <c r="I141" s="67">
        <v>0</v>
      </c>
    </row>
    <row r="142" spans="1:9" ht="12.75">
      <c r="A142" s="14">
        <v>37256</v>
      </c>
      <c r="B142" s="16" t="s">
        <v>5</v>
      </c>
      <c r="H142" s="4">
        <v>800000</v>
      </c>
      <c r="I142" s="67">
        <v>800000</v>
      </c>
    </row>
    <row r="143" ht="12.75">
      <c r="I143" s="67"/>
    </row>
    <row r="144" ht="12.75">
      <c r="I144" s="67"/>
    </row>
    <row r="145" ht="12.75">
      <c r="A145" s="14" t="s">
        <v>0</v>
      </c>
    </row>
    <row r="146" spans="1:9" ht="12.75">
      <c r="A146" s="14">
        <v>2</v>
      </c>
      <c r="B146" s="16" t="s">
        <v>4</v>
      </c>
      <c r="H146" s="4">
        <v>3000000</v>
      </c>
      <c r="I146">
        <v>-97800000</v>
      </c>
    </row>
    <row r="147" spans="1:9" ht="12.75">
      <c r="A147" s="14">
        <v>37346</v>
      </c>
      <c r="B147" s="16" t="s">
        <v>94</v>
      </c>
      <c r="H147" s="4">
        <v>562030.6637618095</v>
      </c>
      <c r="I147">
        <v>-3752638.254289834</v>
      </c>
    </row>
    <row r="148" spans="2:9" ht="12.75">
      <c r="B148" s="16" t="s">
        <v>95</v>
      </c>
      <c r="H148" s="4">
        <v>-2437969.3362381905</v>
      </c>
      <c r="I148">
        <v>-2437969.3362381905</v>
      </c>
    </row>
    <row r="149" ht="12.75">
      <c r="B149" s="16" t="s">
        <v>96</v>
      </c>
    </row>
    <row r="151" ht="12.75">
      <c r="A151" s="14" t="s">
        <v>0</v>
      </c>
    </row>
    <row r="152" spans="1:9" ht="12.75">
      <c r="A152" s="14">
        <v>2</v>
      </c>
      <c r="B152" s="16" t="s">
        <v>4</v>
      </c>
      <c r="H152" s="4">
        <v>3000000</v>
      </c>
      <c r="I152">
        <v>-94800000</v>
      </c>
    </row>
    <row r="153" spans="1:9" ht="12.75">
      <c r="A153" s="14">
        <v>37346</v>
      </c>
      <c r="B153" s="16" t="s">
        <v>94</v>
      </c>
      <c r="H153" s="4">
        <v>623393.7111956244</v>
      </c>
      <c r="I153" t="e">
        <v>#REF!</v>
      </c>
    </row>
    <row r="154" spans="2:9" ht="12.75">
      <c r="B154" s="16" t="s">
        <v>95</v>
      </c>
      <c r="H154" s="4">
        <v>-2376606.2888043756</v>
      </c>
      <c r="I154">
        <v>-4814575.625042566</v>
      </c>
    </row>
    <row r="155" ht="12.75">
      <c r="B155" s="16" t="s">
        <v>96</v>
      </c>
    </row>
  </sheetData>
  <hyperlinks>
    <hyperlink ref="A6" r:id="rId1" display="http://www.cs.trinity.edu/~rjensen/ "/>
  </hyperlinks>
  <printOptions/>
  <pageMargins left="0.75" right="0.75" top="1" bottom="1" header="0.5" footer="0.5"/>
  <pageSetup horizontalDpi="300" verticalDpi="300" orientation="portrait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81">
      <selection activeCell="A101" sqref="A101"/>
    </sheetView>
  </sheetViews>
  <sheetFormatPr defaultColWidth="9.140625" defaultRowHeight="12.75"/>
  <cols>
    <col min="1" max="1" width="9.28125" style="14" customWidth="1"/>
    <col min="2" max="2" width="9.140625" style="16" customWidth="1"/>
    <col min="3" max="4" width="9.140625" style="2" customWidth="1"/>
    <col min="5" max="5" width="9.28125" style="2" customWidth="1"/>
    <col min="6" max="6" width="11.421875" style="3" bestFit="1" customWidth="1"/>
    <col min="7" max="7" width="11.28125" style="3" bestFit="1" customWidth="1"/>
    <col min="8" max="8" width="10.421875" style="4" bestFit="1" customWidth="1"/>
    <col min="9" max="9" width="11.421875" style="0" bestFit="1" customWidth="1"/>
    <col min="10" max="10" width="11.28125" style="0" bestFit="1" customWidth="1"/>
  </cols>
  <sheetData>
    <row r="1" spans="1:4" ht="12.75">
      <c r="A1" s="8" t="s">
        <v>63</v>
      </c>
      <c r="B1"/>
      <c r="C1"/>
      <c r="D1"/>
    </row>
    <row r="2" spans="1:4" ht="12.75">
      <c r="A2" s="11" t="s">
        <v>64</v>
      </c>
      <c r="B2"/>
      <c r="C2"/>
      <c r="D2"/>
    </row>
    <row r="3" spans="1:5" ht="12.75">
      <c r="A3" s="6" t="s">
        <v>65</v>
      </c>
      <c r="B3"/>
      <c r="C3"/>
      <c r="D3"/>
      <c r="E3" s="1"/>
    </row>
    <row r="4" spans="1:5" ht="12.75">
      <c r="A4"/>
      <c r="B4"/>
      <c r="C4"/>
      <c r="D4"/>
      <c r="E4" s="1"/>
    </row>
    <row r="5" spans="1:5" ht="12.75">
      <c r="A5" s="10" t="s">
        <v>69</v>
      </c>
      <c r="B5"/>
      <c r="C5"/>
      <c r="D5"/>
      <c r="E5" s="1"/>
    </row>
    <row r="6" spans="1:5" ht="12.75">
      <c r="A6" s="81" t="s">
        <v>78</v>
      </c>
      <c r="B6"/>
      <c r="C6"/>
      <c r="D6"/>
      <c r="E6" s="1"/>
    </row>
    <row r="7" spans="1:5" ht="12.75">
      <c r="A7"/>
      <c r="B7"/>
      <c r="C7"/>
      <c r="D7"/>
      <c r="E7" s="1"/>
    </row>
    <row r="8" spans="1:5" ht="18">
      <c r="A8" s="79" t="s">
        <v>82</v>
      </c>
      <c r="B8"/>
      <c r="C8"/>
      <c r="D8"/>
      <c r="E8" s="1"/>
    </row>
    <row r="9" spans="1:5" ht="12.75">
      <c r="A9"/>
      <c r="B9"/>
      <c r="C9"/>
      <c r="D9"/>
      <c r="E9" s="1"/>
    </row>
    <row r="10" spans="1:5" ht="12.75">
      <c r="A10" s="6" t="s">
        <v>70</v>
      </c>
      <c r="B10" s="6"/>
      <c r="C10" s="6"/>
      <c r="D10" s="6"/>
      <c r="E10" s="80"/>
    </row>
    <row r="11" spans="1:5" ht="12.75">
      <c r="A11" s="6"/>
      <c r="B11" s="6" t="s">
        <v>71</v>
      </c>
      <c r="C11" s="6"/>
      <c r="D11" s="6"/>
      <c r="E11" s="80"/>
    </row>
    <row r="12" spans="1:5" ht="12.75">
      <c r="A12" s="6"/>
      <c r="B12" s="6"/>
      <c r="C12" s="6"/>
      <c r="D12" s="6"/>
      <c r="E12" s="80"/>
    </row>
    <row r="13" spans="1:5" ht="12.75">
      <c r="A13" s="6" t="s">
        <v>66</v>
      </c>
      <c r="B13" s="6"/>
      <c r="C13" s="6"/>
      <c r="D13" s="6"/>
      <c r="E13" s="80"/>
    </row>
    <row r="14" spans="1:5" ht="12.75">
      <c r="A14" s="6"/>
      <c r="B14" s="6"/>
      <c r="C14" s="6"/>
      <c r="D14" s="6"/>
      <c r="E14" s="80"/>
    </row>
    <row r="15" spans="1:5" ht="12.75">
      <c r="A15" s="6" t="s">
        <v>67</v>
      </c>
      <c r="B15" s="6"/>
      <c r="C15" s="6"/>
      <c r="D15" s="6"/>
      <c r="E15" s="80"/>
    </row>
    <row r="16" spans="1:5" ht="12.75">
      <c r="A16" s="6"/>
      <c r="B16" s="6"/>
      <c r="C16" s="6"/>
      <c r="D16" s="6"/>
      <c r="E16" s="80"/>
    </row>
    <row r="17" spans="1:5" ht="12.75">
      <c r="A17" s="6" t="s">
        <v>72</v>
      </c>
      <c r="B17" s="6"/>
      <c r="C17" s="6"/>
      <c r="D17" s="6"/>
      <c r="E17" s="5"/>
    </row>
    <row r="18" spans="1:5" ht="12.75">
      <c r="A18" s="6"/>
      <c r="B18" s="6" t="s">
        <v>73</v>
      </c>
      <c r="C18" s="6"/>
      <c r="D18" s="6"/>
      <c r="E18" s="5"/>
    </row>
    <row r="19" spans="1:8" ht="12.75">
      <c r="A19" s="6"/>
      <c r="B19" s="6"/>
      <c r="C19" s="6"/>
      <c r="D19" s="6"/>
      <c r="E19" s="5"/>
      <c r="F19" s="12"/>
      <c r="G19"/>
      <c r="H19" s="6"/>
    </row>
    <row r="20" spans="1:8" ht="12.75">
      <c r="A20" s="6" t="s">
        <v>74</v>
      </c>
      <c r="B20" s="14"/>
      <c r="C20" s="5"/>
      <c r="D20" s="5"/>
      <c r="E20" s="5"/>
      <c r="F20" s="12"/>
      <c r="G20"/>
      <c r="H20" s="6"/>
    </row>
    <row r="21" spans="1:8" ht="12.75">
      <c r="A21" s="6"/>
      <c r="B21" s="14" t="s">
        <v>75</v>
      </c>
      <c r="C21" s="5"/>
      <c r="D21" s="5"/>
      <c r="E21" s="5"/>
      <c r="F21" s="12"/>
      <c r="G21"/>
      <c r="H21" s="6"/>
    </row>
    <row r="22" spans="1:8" ht="12.75">
      <c r="A22" s="6"/>
      <c r="B22" s="14"/>
      <c r="C22" s="5"/>
      <c r="D22" s="5"/>
      <c r="E22" s="5"/>
      <c r="F22" s="12"/>
      <c r="G22"/>
      <c r="H22" s="6"/>
    </row>
    <row r="23" spans="1:8" ht="12.75">
      <c r="A23" s="6" t="s">
        <v>68</v>
      </c>
      <c r="B23" s="14"/>
      <c r="C23" s="5"/>
      <c r="D23" s="5"/>
      <c r="E23" s="5"/>
      <c r="F23" s="12"/>
      <c r="G23"/>
      <c r="H23" s="6"/>
    </row>
    <row r="24" spans="1:8" ht="12.75">
      <c r="A24"/>
      <c r="F24" s="12"/>
      <c r="G24"/>
      <c r="H24" s="6"/>
    </row>
    <row r="25" spans="1:8" ht="12.75">
      <c r="A25" s="6" t="s">
        <v>76</v>
      </c>
      <c r="F25" s="12"/>
      <c r="G25"/>
      <c r="H25" s="6"/>
    </row>
    <row r="26" spans="1:8" ht="12.75">
      <c r="A26"/>
      <c r="B26" s="16" t="s">
        <v>77</v>
      </c>
      <c r="F26" s="12"/>
      <c r="G26"/>
      <c r="H26" s="6"/>
    </row>
    <row r="27" spans="1:8" ht="12.75">
      <c r="A27"/>
      <c r="F27" s="12"/>
      <c r="G27"/>
      <c r="H27" s="6"/>
    </row>
    <row r="28" spans="1:8" ht="12.75">
      <c r="A28" s="6" t="s">
        <v>79</v>
      </c>
      <c r="F28" s="12"/>
      <c r="G28"/>
      <c r="H28" s="6"/>
    </row>
    <row r="29" spans="1:8" ht="12.75">
      <c r="A29"/>
      <c r="F29" s="12"/>
      <c r="G29"/>
      <c r="H29" s="6"/>
    </row>
    <row r="30" spans="1:8" ht="12.75">
      <c r="A30"/>
      <c r="F30" s="12"/>
      <c r="G30"/>
      <c r="H30" s="6"/>
    </row>
    <row r="31" spans="1:8" ht="12.75">
      <c r="A31"/>
      <c r="F31" s="12"/>
      <c r="G31"/>
      <c r="H31" s="6"/>
    </row>
    <row r="32" spans="1:8" ht="12.75">
      <c r="A32"/>
      <c r="F32" s="12"/>
      <c r="G32"/>
      <c r="H32" s="6"/>
    </row>
    <row r="33" spans="1:8" ht="12.75">
      <c r="A33"/>
      <c r="F33" s="12"/>
      <c r="G33"/>
      <c r="H33" s="6"/>
    </row>
    <row r="34" spans="1:8" ht="12.75">
      <c r="A34"/>
      <c r="F34" s="12"/>
      <c r="G34"/>
      <c r="H34" s="6"/>
    </row>
    <row r="35" spans="1:8" ht="12.75">
      <c r="A35"/>
      <c r="F35" s="12"/>
      <c r="G35"/>
      <c r="H35" s="6"/>
    </row>
    <row r="36" spans="1:7" ht="12.75">
      <c r="A36" s="16"/>
      <c r="B36" s="9"/>
      <c r="C36"/>
      <c r="D36"/>
      <c r="E36"/>
      <c r="F36"/>
      <c r="G36"/>
    </row>
    <row r="37" ht="12.75"/>
    <row r="38" ht="12.75">
      <c r="A38"/>
    </row>
    <row r="39" ht="12.75">
      <c r="C39" s="7" t="s">
        <v>8</v>
      </c>
    </row>
    <row r="40" spans="1:9" ht="12.75">
      <c r="A40" s="14" t="s">
        <v>3</v>
      </c>
      <c r="E40" s="3" t="s">
        <v>27</v>
      </c>
      <c r="F40" s="3" t="s">
        <v>11</v>
      </c>
      <c r="G40" s="3" t="s">
        <v>12</v>
      </c>
      <c r="H40" s="3" t="s">
        <v>13</v>
      </c>
      <c r="I40" s="3" t="s">
        <v>14</v>
      </c>
    </row>
    <row r="41" spans="1:10" ht="12.75">
      <c r="A41" s="16" t="s">
        <v>15</v>
      </c>
      <c r="B41" s="2"/>
      <c r="E41" s="3"/>
      <c r="F41" s="75">
        <v>100</v>
      </c>
      <c r="G41" s="75">
        <f>F41</f>
        <v>100</v>
      </c>
      <c r="H41" s="75">
        <f>F41</f>
        <v>100</v>
      </c>
      <c r="I41" s="75">
        <f>F41</f>
        <v>100</v>
      </c>
      <c r="J41" s="40" t="s">
        <v>3</v>
      </c>
    </row>
    <row r="42" spans="1:10" ht="12.75">
      <c r="A42" s="16" t="s">
        <v>90</v>
      </c>
      <c r="B42" s="2"/>
      <c r="E42" s="17">
        <f>F41</f>
        <v>100</v>
      </c>
      <c r="F42" s="76">
        <f>100+F53/1000000</f>
        <v>104.37603196548545</v>
      </c>
      <c r="G42" s="76">
        <f>100+G53/1000000</f>
        <v>103.92961803779494</v>
      </c>
      <c r="H42" s="76">
        <f>100+H53/1000000</f>
        <v>103.49141194369344</v>
      </c>
      <c r="I42" s="76">
        <f>100+I53/1000000</f>
        <v>103.14470402812398</v>
      </c>
      <c r="J42" s="38" t="s">
        <v>39</v>
      </c>
    </row>
    <row r="43" spans="1:9" ht="12.75">
      <c r="A43" s="15" t="s">
        <v>29</v>
      </c>
      <c r="B43" s="2"/>
      <c r="E43" s="3"/>
      <c r="F43" s="75">
        <f>F41-F42</f>
        <v>-4.376031965485453</v>
      </c>
      <c r="G43" s="75">
        <f>G41-G42</f>
        <v>-3.9296180377949383</v>
      </c>
      <c r="H43" s="75">
        <f>H41-H42</f>
        <v>-3.4914119436934357</v>
      </c>
      <c r="I43" s="75">
        <f>I41-I42</f>
        <v>-3.144704028123982</v>
      </c>
    </row>
    <row r="44" spans="1:9" ht="12.75">
      <c r="A44" s="16" t="s">
        <v>16</v>
      </c>
      <c r="B44" s="2"/>
      <c r="E44" s="3"/>
      <c r="F44" s="77">
        <v>0</v>
      </c>
      <c r="G44" s="77">
        <v>0</v>
      </c>
      <c r="H44" s="77">
        <f>-H43</f>
        <v>3.4914119436934357</v>
      </c>
      <c r="I44" s="77">
        <v>0</v>
      </c>
    </row>
    <row r="45" spans="1:10" ht="12.75">
      <c r="A45" s="15" t="s">
        <v>30</v>
      </c>
      <c r="B45" s="2"/>
      <c r="E45" s="3"/>
      <c r="F45" s="78">
        <f>F43+F44</f>
        <v>-4.376031965485453</v>
      </c>
      <c r="G45" s="78">
        <f>G43+G44</f>
        <v>-3.9296180377949383</v>
      </c>
      <c r="H45" s="78">
        <f>H43+H44</f>
        <v>0</v>
      </c>
      <c r="I45" s="78">
        <f>I43+I44</f>
        <v>-3.144704028123982</v>
      </c>
      <c r="J45" s="36" t="s">
        <v>28</v>
      </c>
    </row>
    <row r="46" spans="1:9" ht="12.75">
      <c r="A46" s="15"/>
      <c r="B46" s="2"/>
      <c r="C46" s="7" t="s">
        <v>8</v>
      </c>
      <c r="E46" s="3"/>
      <c r="F46" s="18"/>
      <c r="G46" s="18"/>
      <c r="H46" s="18"/>
      <c r="I46" s="18"/>
    </row>
    <row r="47" spans="1:9" ht="12.75">
      <c r="A47" s="14" t="s">
        <v>9</v>
      </c>
      <c r="B47" s="2"/>
      <c r="E47" s="3"/>
      <c r="F47" s="3" t="s">
        <v>11</v>
      </c>
      <c r="G47" s="3" t="s">
        <v>12</v>
      </c>
      <c r="H47" s="3" t="s">
        <v>13</v>
      </c>
      <c r="I47" s="3" t="s">
        <v>14</v>
      </c>
    </row>
    <row r="48" spans="2:9" ht="12.75">
      <c r="B48" s="2"/>
      <c r="E48" s="3" t="s">
        <v>59</v>
      </c>
      <c r="F48" s="3">
        <v>10</v>
      </c>
      <c r="G48" s="3">
        <v>9</v>
      </c>
      <c r="H48" s="3">
        <v>8</v>
      </c>
      <c r="I48" s="3">
        <v>7</v>
      </c>
    </row>
    <row r="49" spans="2:9" ht="12.75">
      <c r="B49" s="2"/>
      <c r="E49" s="3" t="s">
        <v>62</v>
      </c>
      <c r="F49" s="73">
        <f>0.06/2</f>
        <v>0.03</v>
      </c>
      <c r="G49" s="73">
        <f>0.06/2</f>
        <v>0.03</v>
      </c>
      <c r="H49" s="73">
        <f>0.06/2</f>
        <v>0.03</v>
      </c>
      <c r="I49" s="73">
        <f>0.06/2</f>
        <v>0.03</v>
      </c>
    </row>
    <row r="50" spans="2:9" ht="12.75">
      <c r="B50" s="2"/>
      <c r="E50" s="3" t="s">
        <v>60</v>
      </c>
      <c r="F50" s="73">
        <f>0.05/2</f>
        <v>0.025</v>
      </c>
      <c r="G50" s="73">
        <v>0.028</v>
      </c>
      <c r="H50" s="73">
        <v>0.03125</v>
      </c>
      <c r="I50" s="73">
        <v>0.0275</v>
      </c>
    </row>
    <row r="51" spans="2:9" ht="12.75">
      <c r="B51" s="2"/>
      <c r="E51" s="3" t="s">
        <v>61</v>
      </c>
      <c r="F51" s="74">
        <v>500000</v>
      </c>
      <c r="G51" s="74">
        <v>500000</v>
      </c>
      <c r="H51" s="74">
        <v>500000</v>
      </c>
      <c r="I51" s="74">
        <v>500000</v>
      </c>
    </row>
    <row r="52" spans="2:10" ht="12.75">
      <c r="B52" s="25" t="s">
        <v>21</v>
      </c>
      <c r="C52" s="26"/>
      <c r="D52" s="26"/>
      <c r="E52" s="27"/>
      <c r="F52" s="68">
        <f>F53+F54</f>
        <v>5176031.965485458</v>
      </c>
      <c r="G52" s="68">
        <f>G53+G54</f>
        <v>4669618.037794937</v>
      </c>
      <c r="H52" s="68">
        <f>H53+H54</f>
        <v>4161411.943693429</v>
      </c>
      <c r="I52" s="68">
        <f>I53+I54</f>
        <v>3724704.0281239753</v>
      </c>
      <c r="J52" s="39" t="s">
        <v>40</v>
      </c>
    </row>
    <row r="53" spans="2:10" ht="12.75">
      <c r="B53" s="22" t="s">
        <v>18</v>
      </c>
      <c r="C53" s="23"/>
      <c r="D53" s="23"/>
      <c r="E53" s="24"/>
      <c r="F53" s="69">
        <f>PV(F50,F48,-F51)</f>
        <v>4376031.965485458</v>
      </c>
      <c r="G53" s="69">
        <f>PV(G50,G48,-G51)</f>
        <v>3929618.0377949374</v>
      </c>
      <c r="H53" s="69">
        <f>PV(H50,H48,-H51)</f>
        <v>3491411.943693429</v>
      </c>
      <c r="I53" s="69">
        <f>PV(I50,I48,-I51)</f>
        <v>3144704.0281239753</v>
      </c>
      <c r="J53" s="33" t="s">
        <v>3</v>
      </c>
    </row>
    <row r="54" spans="1:10" ht="12.75">
      <c r="A54" s="16" t="s">
        <v>3</v>
      </c>
      <c r="B54" s="19" t="s">
        <v>19</v>
      </c>
      <c r="C54" s="20"/>
      <c r="D54" s="20"/>
      <c r="E54" s="21"/>
      <c r="F54" s="70">
        <v>800000</v>
      </c>
      <c r="G54" s="70">
        <v>740000</v>
      </c>
      <c r="H54" s="70">
        <v>670000</v>
      </c>
      <c r="I54" s="70">
        <v>580000</v>
      </c>
      <c r="J54" s="33" t="s">
        <v>3</v>
      </c>
    </row>
    <row r="55" spans="1:9" ht="12.75">
      <c r="A55"/>
      <c r="B55"/>
      <c r="C55" s="7" t="s">
        <v>8</v>
      </c>
      <c r="D55"/>
      <c r="E55"/>
      <c r="F55" s="45"/>
      <c r="G55" s="45"/>
      <c r="H55" s="45"/>
      <c r="I55" s="45"/>
    </row>
    <row r="56" spans="1:9" ht="12.75">
      <c r="A56"/>
      <c r="B56"/>
      <c r="C56"/>
      <c r="D56"/>
      <c r="E56" s="3" t="s">
        <v>23</v>
      </c>
      <c r="F56" s="53">
        <v>1400000</v>
      </c>
      <c r="G56" s="54"/>
      <c r="H56" s="54"/>
      <c r="I56" s="54"/>
    </row>
    <row r="57" spans="1:10" ht="12.75">
      <c r="A57" s="14" t="s">
        <v>10</v>
      </c>
      <c r="E57" s="3"/>
      <c r="F57" s="55" t="s">
        <v>11</v>
      </c>
      <c r="G57" s="55" t="s">
        <v>12</v>
      </c>
      <c r="H57" s="55" t="s">
        <v>13</v>
      </c>
      <c r="I57" s="55" t="s">
        <v>14</v>
      </c>
      <c r="J57" s="28" t="s">
        <v>25</v>
      </c>
    </row>
    <row r="58" spans="1:10" ht="12.75">
      <c r="A58" s="16"/>
      <c r="B58" s="22" t="s">
        <v>17</v>
      </c>
      <c r="C58" s="23"/>
      <c r="D58" s="23"/>
      <c r="E58" s="24"/>
      <c r="F58" s="69">
        <f>0-F53</f>
        <v>-4376031.965485458</v>
      </c>
      <c r="G58" s="69">
        <f aca="true" t="shared" si="0" ref="G58:I59">F53-G53</f>
        <v>446413.9276905209</v>
      </c>
      <c r="H58" s="69">
        <f t="shared" si="0"/>
        <v>438206.09410150815</v>
      </c>
      <c r="I58" s="69">
        <f t="shared" si="0"/>
        <v>346707.91556945397</v>
      </c>
      <c r="J58" s="71">
        <f>SUM(F58:I58)</f>
        <v>-3144704.0281239753</v>
      </c>
    </row>
    <row r="59" spans="1:10" ht="12.75">
      <c r="A59" s="16"/>
      <c r="B59" s="19" t="s">
        <v>20</v>
      </c>
      <c r="C59" s="20"/>
      <c r="D59" s="20"/>
      <c r="E59" s="21"/>
      <c r="F59" s="70">
        <f>F60-F58</f>
        <v>600000</v>
      </c>
      <c r="G59" s="70">
        <f t="shared" si="0"/>
        <v>60000</v>
      </c>
      <c r="H59" s="70">
        <f t="shared" si="0"/>
        <v>70000</v>
      </c>
      <c r="I59" s="70">
        <f t="shared" si="0"/>
        <v>90000</v>
      </c>
      <c r="J59" s="71">
        <f>SUM(F59:I59)</f>
        <v>820000</v>
      </c>
    </row>
    <row r="60" spans="4:10" ht="12.75">
      <c r="D60" s="16" t="s">
        <v>22</v>
      </c>
      <c r="F60" s="72">
        <f>F56-F52</f>
        <v>-3776031.9654854583</v>
      </c>
      <c r="G60" s="72">
        <f>G58+G59</f>
        <v>506413.9276905209</v>
      </c>
      <c r="H60" s="72">
        <f>H58+H59</f>
        <v>508206.09410150815</v>
      </c>
      <c r="I60" s="72">
        <f>I58+I59</f>
        <v>436707.91556945397</v>
      </c>
      <c r="J60" s="71">
        <f>SUM(F60:I60)</f>
        <v>-2324704.0281239753</v>
      </c>
    </row>
    <row r="61" spans="1:9" ht="12.75">
      <c r="A61"/>
      <c r="B61"/>
      <c r="C61" s="7" t="s">
        <v>8</v>
      </c>
      <c r="D61"/>
      <c r="E61"/>
      <c r="F61" s="46"/>
      <c r="G61" s="46"/>
      <c r="H61" s="46"/>
      <c r="I61" s="46"/>
    </row>
    <row r="62" spans="1:9" ht="12.75">
      <c r="A62"/>
      <c r="B62"/>
      <c r="C62" s="7"/>
      <c r="D62"/>
      <c r="E62"/>
      <c r="F62" s="46"/>
      <c r="G62" s="46"/>
      <c r="H62" s="46"/>
      <c r="I62" s="46"/>
    </row>
    <row r="63" spans="1:12" ht="12.75">
      <c r="A63" s="14" t="s">
        <v>48</v>
      </c>
      <c r="E63" s="3"/>
      <c r="F63" s="3" t="s">
        <v>11</v>
      </c>
      <c r="G63" s="3" t="s">
        <v>12</v>
      </c>
      <c r="H63" s="3" t="s">
        <v>13</v>
      </c>
      <c r="I63" s="3" t="s">
        <v>14</v>
      </c>
      <c r="J63" s="51" t="s">
        <v>57</v>
      </c>
      <c r="K63" s="52"/>
      <c r="L63" s="52"/>
    </row>
    <row r="64" spans="1:12" ht="12.75">
      <c r="A64" s="16" t="s">
        <v>3</v>
      </c>
      <c r="B64" s="22"/>
      <c r="C64" s="23"/>
      <c r="D64" s="23"/>
      <c r="E64" s="48" t="s">
        <v>51</v>
      </c>
      <c r="F64" s="69">
        <f>F58</f>
        <v>-4376031.965485458</v>
      </c>
      <c r="G64" s="69">
        <f>G58</f>
        <v>446413.9276905209</v>
      </c>
      <c r="H64" s="69">
        <f>H58</f>
        <v>438206.09410150815</v>
      </c>
      <c r="I64" s="69">
        <f>I58</f>
        <v>346707.91556945397</v>
      </c>
      <c r="J64" s="51" t="s">
        <v>54</v>
      </c>
      <c r="K64" s="52"/>
      <c r="L64" s="52"/>
    </row>
    <row r="65" spans="1:12" ht="12.75">
      <c r="A65"/>
      <c r="B65"/>
      <c r="C65" s="44"/>
      <c r="D65" s="44"/>
      <c r="E65" s="28" t="s">
        <v>50</v>
      </c>
      <c r="F65" s="84">
        <f>IF(F43&lt;=0,0,F43)</f>
        <v>0</v>
      </c>
      <c r="G65" s="84">
        <f>IF(G43&lt;=0,0,G43)</f>
        <v>0</v>
      </c>
      <c r="H65" s="84">
        <f>IF(H43&lt;=0,0,H43)</f>
        <v>0</v>
      </c>
      <c r="I65" s="84">
        <f>IF(I43&lt;=0,0,I43)</f>
        <v>0</v>
      </c>
      <c r="J65" s="51" t="s">
        <v>55</v>
      </c>
      <c r="K65" s="52"/>
      <c r="L65" s="52"/>
    </row>
    <row r="66" spans="1:12" ht="12.75">
      <c r="A66" s="16"/>
      <c r="B66" s="43"/>
      <c r="C66" s="44"/>
      <c r="D66" s="44"/>
      <c r="E66" s="47" t="s">
        <v>52</v>
      </c>
      <c r="F66" s="57">
        <f>SUM(F64:F65)</f>
        <v>-4376031.965485458</v>
      </c>
      <c r="G66" s="57">
        <f>SUM(G64:G65)</f>
        <v>446413.9276905209</v>
      </c>
      <c r="H66" s="57">
        <f>SUM(H64:H65)</f>
        <v>438206.09410150815</v>
      </c>
      <c r="I66" s="57">
        <f>SUM(I64:I65)</f>
        <v>346707.91556945397</v>
      </c>
      <c r="J66" s="51" t="s">
        <v>58</v>
      </c>
      <c r="K66" s="52"/>
      <c r="L66" s="52"/>
    </row>
    <row r="67" spans="1:12" ht="12.75">
      <c r="A67"/>
      <c r="C67"/>
      <c r="D67"/>
      <c r="E67" s="28" t="s">
        <v>91</v>
      </c>
      <c r="F67" s="56">
        <f>F53</f>
        <v>4376031.965485458</v>
      </c>
      <c r="G67" s="56">
        <f>F53-G53</f>
        <v>446413.9276905209</v>
      </c>
      <c r="H67" s="56">
        <f>G53-H53</f>
        <v>438206.09410150815</v>
      </c>
      <c r="I67" s="56">
        <f>H53-I53</f>
        <v>346707.91556945397</v>
      </c>
      <c r="J67" s="51" t="s">
        <v>80</v>
      </c>
      <c r="K67" s="51"/>
      <c r="L67" s="52"/>
    </row>
    <row r="68" spans="1:12" ht="12.75">
      <c r="A68"/>
      <c r="C68"/>
      <c r="D68"/>
      <c r="E68" s="28" t="s">
        <v>49</v>
      </c>
      <c r="F68" s="55">
        <f>ABS(F66/F67)</f>
        <v>1</v>
      </c>
      <c r="G68" s="55">
        <f>ABS(G66/G67)</f>
        <v>1</v>
      </c>
      <c r="H68" s="55">
        <f>ABS(H66/H67)</f>
        <v>1</v>
      </c>
      <c r="I68" s="55">
        <f>ABS(I66/I67)</f>
        <v>1</v>
      </c>
      <c r="J68" s="51" t="s">
        <v>81</v>
      </c>
      <c r="K68" s="51"/>
      <c r="L68" s="52"/>
    </row>
    <row r="69" spans="1:12" ht="12.75">
      <c r="A69"/>
      <c r="B69"/>
      <c r="C69" s="13"/>
      <c r="D69" s="13"/>
      <c r="E69" s="49" t="s">
        <v>53</v>
      </c>
      <c r="F69" s="50" t="str">
        <f>IF(OR(F68&lt;0.8,F68&gt;1.25),"No","Yes")</f>
        <v>Yes</v>
      </c>
      <c r="G69" s="50" t="str">
        <f>IF(OR(G68&lt;0.8,G68&gt;1.25),"No","Yes")</f>
        <v>Yes</v>
      </c>
      <c r="H69" s="50" t="str">
        <f>IF(OR(H68&lt;0.8,H68&gt;1.25),"No","Yes")</f>
        <v>Yes</v>
      </c>
      <c r="I69" s="50" t="str">
        <f>IF(OR(I68&lt;0.8,I68&gt;1.25),"No","Yes")</f>
        <v>Yes</v>
      </c>
      <c r="J69" s="51" t="s">
        <v>56</v>
      </c>
      <c r="K69" s="51"/>
      <c r="L69" s="52"/>
    </row>
    <row r="70" spans="8:9" ht="12.75">
      <c r="H70" s="58" t="s">
        <v>1</v>
      </c>
      <c r="I70" s="64"/>
    </row>
    <row r="71" spans="1:9" ht="12.75">
      <c r="A71" s="5" t="s">
        <v>0</v>
      </c>
      <c r="H71" s="59" t="s">
        <v>7</v>
      </c>
      <c r="I71" s="83" t="s">
        <v>2</v>
      </c>
    </row>
    <row r="72" spans="1:10" ht="12.75">
      <c r="A72" s="5">
        <v>0</v>
      </c>
      <c r="B72" s="14" t="s">
        <v>84</v>
      </c>
      <c r="H72" s="60">
        <f>F56</f>
        <v>1400000</v>
      </c>
      <c r="I72" s="66">
        <f>H72</f>
        <v>1400000</v>
      </c>
      <c r="J72" s="41" t="s">
        <v>41</v>
      </c>
    </row>
    <row r="73" spans="1:9" ht="12.75">
      <c r="A73" s="87">
        <v>37062</v>
      </c>
      <c r="B73" s="14" t="s">
        <v>4</v>
      </c>
      <c r="H73" s="61">
        <f>-H72</f>
        <v>-1400000</v>
      </c>
      <c r="I73" s="66">
        <f>H73</f>
        <v>-1400000</v>
      </c>
    </row>
    <row r="74" spans="1:9" ht="12.75">
      <c r="A74" s="5"/>
      <c r="B74" s="29" t="s">
        <v>85</v>
      </c>
      <c r="H74" s="62"/>
      <c r="I74" s="66"/>
    </row>
    <row r="75" spans="1:9" ht="12.75">
      <c r="A75" s="5"/>
      <c r="H75" s="63"/>
      <c r="I75" s="66"/>
    </row>
    <row r="76" spans="8:9" ht="12.75">
      <c r="H76" s="58" t="s">
        <v>1</v>
      </c>
      <c r="I76" s="64"/>
    </row>
    <row r="77" spans="1:9" ht="12.75">
      <c r="A77" s="5" t="s">
        <v>0</v>
      </c>
      <c r="H77" s="59" t="s">
        <v>7</v>
      </c>
      <c r="I77" s="83" t="s">
        <v>2</v>
      </c>
    </row>
    <row r="78" spans="1:10" ht="12.75">
      <c r="A78" s="5">
        <v>1</v>
      </c>
      <c r="B78" s="14" t="s">
        <v>86</v>
      </c>
      <c r="H78" s="60">
        <f>-F60</f>
        <v>3776031.9654854583</v>
      </c>
      <c r="I78" s="66">
        <f>H78+I72</f>
        <v>5176031.965485458</v>
      </c>
      <c r="J78" s="41" t="s">
        <v>42</v>
      </c>
    </row>
    <row r="79" spans="1:9" ht="12.75">
      <c r="A79" s="82">
        <v>37256</v>
      </c>
      <c r="B79" s="14" t="s">
        <v>89</v>
      </c>
      <c r="H79" s="61">
        <f>F59</f>
        <v>600000</v>
      </c>
      <c r="I79" s="66">
        <f>H79</f>
        <v>600000</v>
      </c>
    </row>
    <row r="80" spans="1:9" ht="12.75">
      <c r="A80" s="5"/>
      <c r="B80" s="14" t="s">
        <v>6</v>
      </c>
      <c r="H80" s="61">
        <f>F58</f>
        <v>-4376031.965485458</v>
      </c>
      <c r="I80" s="66">
        <f>H80</f>
        <v>-4376031.965485458</v>
      </c>
    </row>
    <row r="81" spans="1:9" ht="12.75">
      <c r="A81" s="5"/>
      <c r="B81" s="29" t="s">
        <v>24</v>
      </c>
      <c r="H81" s="62"/>
      <c r="I81" s="66"/>
    </row>
    <row r="82" spans="1:9" ht="12.75">
      <c r="A82" s="5"/>
      <c r="H82" s="63"/>
      <c r="I82" s="66"/>
    </row>
    <row r="83" spans="8:9" ht="12.75">
      <c r="H83" s="58" t="s">
        <v>1</v>
      </c>
      <c r="I83" s="64"/>
    </row>
    <row r="84" spans="1:9" ht="12.75">
      <c r="A84" s="5" t="s">
        <v>0</v>
      </c>
      <c r="H84" s="59" t="s">
        <v>7</v>
      </c>
      <c r="I84" s="83" t="s">
        <v>2</v>
      </c>
    </row>
    <row r="85" spans="1:10" ht="12.75">
      <c r="A85" s="5">
        <v>2</v>
      </c>
      <c r="B85" s="14" t="s">
        <v>86</v>
      </c>
      <c r="H85" s="60">
        <f>-G60</f>
        <v>-506413.9276905209</v>
      </c>
      <c r="I85" s="66">
        <f>H85+I78</f>
        <v>4669618.037794937</v>
      </c>
      <c r="J85" s="41" t="s">
        <v>43</v>
      </c>
    </row>
    <row r="86" spans="1:9" ht="12.75">
      <c r="A86" s="88">
        <v>37346</v>
      </c>
      <c r="B86" s="14" t="s">
        <v>89</v>
      </c>
      <c r="H86" s="61">
        <f>G59</f>
        <v>60000</v>
      </c>
      <c r="I86" s="66">
        <f>H86+I79</f>
        <v>660000</v>
      </c>
    </row>
    <row r="87" spans="1:9" ht="12.75">
      <c r="A87"/>
      <c r="B87" s="14" t="s">
        <v>6</v>
      </c>
      <c r="H87" s="61">
        <f>G58</f>
        <v>446413.9276905209</v>
      </c>
      <c r="I87" s="66">
        <f>H87+I80</f>
        <v>-3929618.0377949374</v>
      </c>
    </row>
    <row r="88" spans="1:9" ht="12.75">
      <c r="A88"/>
      <c r="B88" s="29" t="s">
        <v>24</v>
      </c>
      <c r="H88" s="62"/>
      <c r="I88" s="66"/>
    </row>
    <row r="89" spans="1:9" ht="12.75">
      <c r="A89"/>
      <c r="H89" s="63"/>
      <c r="I89" s="66"/>
    </row>
    <row r="90" spans="1:9" ht="12.75">
      <c r="A90"/>
      <c r="H90" s="58" t="s">
        <v>1</v>
      </c>
      <c r="I90" s="64"/>
    </row>
    <row r="91" spans="1:9" ht="12.75">
      <c r="A91" s="5" t="s">
        <v>0</v>
      </c>
      <c r="H91" s="59" t="s">
        <v>7</v>
      </c>
      <c r="I91" s="83" t="s">
        <v>2</v>
      </c>
    </row>
    <row r="92" spans="1:10" ht="12.75">
      <c r="A92" s="5">
        <v>3</v>
      </c>
      <c r="B92" s="14" t="s">
        <v>86</v>
      </c>
      <c r="H92" s="60">
        <f>-H60</f>
        <v>-508206.09410150815</v>
      </c>
      <c r="I92" s="66">
        <f>H92+I85</f>
        <v>4161411.943693429</v>
      </c>
      <c r="J92" s="41" t="s">
        <v>44</v>
      </c>
    </row>
    <row r="93" spans="1:9" ht="12.75">
      <c r="A93" s="88">
        <v>37437</v>
      </c>
      <c r="B93" s="14" t="s">
        <v>89</v>
      </c>
      <c r="H93" s="61">
        <f>H59</f>
        <v>70000</v>
      </c>
      <c r="I93" s="66">
        <f>H93+I86</f>
        <v>730000</v>
      </c>
    </row>
    <row r="94" spans="1:9" ht="12.75">
      <c r="A94"/>
      <c r="B94" s="14" t="s">
        <v>6</v>
      </c>
      <c r="H94" s="61">
        <f>H58</f>
        <v>438206.09410150815</v>
      </c>
      <c r="I94" s="66">
        <f>H94+I87</f>
        <v>-3491411.943693429</v>
      </c>
    </row>
    <row r="95" spans="2:9" ht="12.75">
      <c r="B95" s="29" t="s">
        <v>24</v>
      </c>
      <c r="H95" s="62"/>
      <c r="I95" s="66"/>
    </row>
    <row r="96" spans="8:9" ht="12.75">
      <c r="H96" s="63"/>
      <c r="I96" s="66"/>
    </row>
    <row r="97" spans="8:9" ht="12.75">
      <c r="H97" s="58" t="s">
        <v>1</v>
      </c>
      <c r="I97" s="64"/>
    </row>
    <row r="98" spans="1:9" ht="12.75">
      <c r="A98" s="5" t="s">
        <v>0</v>
      </c>
      <c r="H98" s="59" t="s">
        <v>7</v>
      </c>
      <c r="I98" s="83" t="s">
        <v>2</v>
      </c>
    </row>
    <row r="99" spans="1:10" ht="12.75">
      <c r="A99" s="5">
        <v>4</v>
      </c>
      <c r="B99" s="14" t="s">
        <v>86</v>
      </c>
      <c r="H99" s="60">
        <f>-I60</f>
        <v>-436707.91556945397</v>
      </c>
      <c r="I99" s="66">
        <f>H99+I92</f>
        <v>3724704.0281239753</v>
      </c>
      <c r="J99" s="41" t="s">
        <v>45</v>
      </c>
    </row>
    <row r="100" spans="1:9" ht="12.75">
      <c r="A100" s="82">
        <v>37499</v>
      </c>
      <c r="B100" s="14" t="s">
        <v>89</v>
      </c>
      <c r="H100" s="61">
        <f>I59</f>
        <v>90000</v>
      </c>
      <c r="I100" s="66">
        <f>H100+I93</f>
        <v>820000</v>
      </c>
    </row>
    <row r="101" spans="1:9" ht="12.75">
      <c r="A101" s="5"/>
      <c r="B101" s="14" t="s">
        <v>6</v>
      </c>
      <c r="H101" s="61">
        <f>I58</f>
        <v>346707.91556945397</v>
      </c>
      <c r="I101" s="66">
        <f>H101+I94</f>
        <v>-3144704.0281239753</v>
      </c>
    </row>
    <row r="102" spans="1:9" ht="12.75">
      <c r="A102" s="5"/>
      <c r="B102" s="29" t="s">
        <v>24</v>
      </c>
      <c r="H102" s="62"/>
      <c r="I102" s="66"/>
    </row>
    <row r="103" spans="8:9" ht="12.75">
      <c r="H103" s="63"/>
      <c r="I103" s="66"/>
    </row>
    <row r="104" spans="8:9" ht="12.75">
      <c r="H104" s="58" t="s">
        <v>1</v>
      </c>
      <c r="I104" s="64"/>
    </row>
    <row r="105" spans="1:9" ht="12.75">
      <c r="A105"/>
      <c r="H105" s="59" t="s">
        <v>7</v>
      </c>
      <c r="I105" s="83" t="s">
        <v>2</v>
      </c>
    </row>
    <row r="106" spans="1:10" ht="12.75">
      <c r="A106"/>
      <c r="B106" s="14" t="s">
        <v>86</v>
      </c>
      <c r="H106" s="60">
        <f>-I99</f>
        <v>-3724704.0281239753</v>
      </c>
      <c r="I106" s="66">
        <f>H106+I99</f>
        <v>0</v>
      </c>
      <c r="J106" s="41" t="s">
        <v>46</v>
      </c>
    </row>
    <row r="107" spans="1:9" ht="12.75">
      <c r="A107"/>
      <c r="B107" s="14" t="s">
        <v>4</v>
      </c>
      <c r="H107" s="61">
        <f>-H106</f>
        <v>3724704.0281239753</v>
      </c>
      <c r="I107" s="66">
        <f>H107+I73</f>
        <v>2324704.0281239753</v>
      </c>
    </row>
    <row r="108" spans="1:9" ht="12.75">
      <c r="A108"/>
      <c r="B108" s="34" t="s">
        <v>26</v>
      </c>
      <c r="H108" s="61" t="s">
        <v>3</v>
      </c>
      <c r="I108" s="66" t="s">
        <v>3</v>
      </c>
    </row>
    <row r="109" spans="1:9" ht="12.75">
      <c r="A109"/>
      <c r="B109" s="29" t="s">
        <v>24</v>
      </c>
      <c r="H109" s="61"/>
      <c r="I109" s="66"/>
    </row>
    <row r="110" spans="1:9" ht="12.75">
      <c r="A110"/>
      <c r="H110" s="61"/>
      <c r="I110" s="66"/>
    </row>
    <row r="111" spans="1:10" ht="12.75">
      <c r="A111"/>
      <c r="B111" s="14" t="s">
        <v>87</v>
      </c>
      <c r="H111" s="61">
        <f>I42</f>
        <v>103.14470402812398</v>
      </c>
      <c r="I111" s="66">
        <f>H111</f>
        <v>103.14470402812398</v>
      </c>
      <c r="J111" s="42" t="s">
        <v>47</v>
      </c>
    </row>
    <row r="112" spans="1:9" ht="12.75">
      <c r="A112"/>
      <c r="B112" s="14" t="s">
        <v>4</v>
      </c>
      <c r="H112" s="61">
        <f>-I42</f>
        <v>-103.14470402812398</v>
      </c>
      <c r="I112" s="66">
        <f>H112+I107</f>
        <v>2324600.8834199472</v>
      </c>
    </row>
    <row r="113" spans="1:9" ht="12.75">
      <c r="A113"/>
      <c r="B113" s="35" t="s">
        <v>26</v>
      </c>
      <c r="H113" s="61"/>
      <c r="I113" s="66"/>
    </row>
    <row r="114" spans="1:9" ht="12.75">
      <c r="A114" s="5"/>
      <c r="B114" s="35"/>
      <c r="H114" s="61"/>
      <c r="I114" s="66"/>
    </row>
    <row r="115" spans="1:9" ht="12.75">
      <c r="A115" s="14" t="s">
        <v>31</v>
      </c>
      <c r="B115" s="35"/>
      <c r="H115" s="61"/>
      <c r="I115" s="66"/>
    </row>
    <row r="116" spans="2:9" ht="12.75">
      <c r="B116" s="35"/>
      <c r="H116" s="61"/>
      <c r="I116" s="66"/>
    </row>
    <row r="117" spans="1:9" ht="12.75">
      <c r="A117" s="5">
        <v>8</v>
      </c>
      <c r="B117" s="14" t="s">
        <v>4</v>
      </c>
      <c r="H117" s="61">
        <v>150</v>
      </c>
      <c r="I117" s="66">
        <f>H117+I112</f>
        <v>2324750.8834199472</v>
      </c>
    </row>
    <row r="118" spans="1:9" ht="12.75">
      <c r="A118" s="5"/>
      <c r="B118" s="14" t="s">
        <v>32</v>
      </c>
      <c r="H118" s="61">
        <f>-H117</f>
        <v>-150</v>
      </c>
      <c r="I118" s="66">
        <f>H118</f>
        <v>-150</v>
      </c>
    </row>
    <row r="119" spans="1:9" ht="12.75">
      <c r="A119" s="5"/>
      <c r="B119" s="34" t="s">
        <v>33</v>
      </c>
      <c r="H119" s="61"/>
      <c r="I119" s="66"/>
    </row>
    <row r="120" spans="1:9" ht="12.75">
      <c r="A120" s="5"/>
      <c r="B120" s="34"/>
      <c r="H120" s="61"/>
      <c r="I120" s="66"/>
    </row>
    <row r="121" spans="1:9" ht="12.75">
      <c r="A121" s="5">
        <v>8</v>
      </c>
      <c r="B121" s="14" t="s">
        <v>34</v>
      </c>
      <c r="H121" s="61">
        <f>-I111</f>
        <v>-103.14470402812398</v>
      </c>
      <c r="I121" s="66">
        <f>-H121</f>
        <v>103.14470402812398</v>
      </c>
    </row>
    <row r="122" spans="1:9" ht="12.75">
      <c r="A122" s="5"/>
      <c r="B122" s="14" t="s">
        <v>87</v>
      </c>
      <c r="H122" s="61">
        <f>-I111</f>
        <v>-103.14470402812398</v>
      </c>
      <c r="I122" s="66">
        <f>H122+I111</f>
        <v>0</v>
      </c>
    </row>
    <row r="123" spans="1:9" ht="12.75">
      <c r="A123" s="5"/>
      <c r="B123" s="34" t="s">
        <v>88</v>
      </c>
      <c r="H123" s="61"/>
      <c r="I123" s="66"/>
    </row>
    <row r="124" spans="8:9" ht="12.75">
      <c r="H124" s="61"/>
      <c r="I124" s="66"/>
    </row>
    <row r="125" spans="1:9" ht="12.75">
      <c r="A125" s="5">
        <v>8</v>
      </c>
      <c r="B125" s="14" t="s">
        <v>6</v>
      </c>
      <c r="H125" s="61">
        <f>-I101</f>
        <v>3144704.0281239753</v>
      </c>
      <c r="I125" s="66">
        <f>H125+I101</f>
        <v>0</v>
      </c>
    </row>
    <row r="126" spans="1:9" ht="12.75">
      <c r="A126" s="5"/>
      <c r="B126" s="14" t="s">
        <v>34</v>
      </c>
      <c r="H126" s="61">
        <f>-I121</f>
        <v>-103.14470402812398</v>
      </c>
      <c r="I126" s="66">
        <f>H126+I121</f>
        <v>0</v>
      </c>
    </row>
    <row r="127" spans="1:9" ht="12.75">
      <c r="A127" s="5"/>
      <c r="B127" s="14" t="s">
        <v>89</v>
      </c>
      <c r="H127" s="61">
        <f>-I100</f>
        <v>-820000</v>
      </c>
      <c r="I127" s="66">
        <f>H127+I100</f>
        <v>0</v>
      </c>
    </row>
    <row r="128" spans="1:9" ht="12.75">
      <c r="A128" s="5"/>
      <c r="B128" s="14" t="s">
        <v>32</v>
      </c>
      <c r="H128" s="61">
        <f>-I118</f>
        <v>150</v>
      </c>
      <c r="I128" s="66">
        <f>H128+I118</f>
        <v>0</v>
      </c>
    </row>
    <row r="129" spans="1:9" ht="12.75">
      <c r="A129" s="5"/>
      <c r="B129" s="14" t="s">
        <v>5</v>
      </c>
      <c r="H129" s="61">
        <f>-(H125+H126+H127+H128)</f>
        <v>-2324750.8834199472</v>
      </c>
      <c r="I129" s="66">
        <f>H129</f>
        <v>-2324750.8834199472</v>
      </c>
    </row>
    <row r="130" spans="1:9" ht="12.75">
      <c r="A130" s="5"/>
      <c r="B130" s="29" t="s">
        <v>35</v>
      </c>
      <c r="H130" s="32"/>
      <c r="I130" s="31"/>
    </row>
    <row r="131" spans="1:9" ht="12.75">
      <c r="A131" s="5"/>
      <c r="B131" s="16" t="s">
        <v>36</v>
      </c>
      <c r="H131" s="37"/>
      <c r="I131" s="31"/>
    </row>
    <row r="132" spans="1:9" ht="12.75">
      <c r="A132" s="5"/>
      <c r="B132" s="16" t="s">
        <v>38</v>
      </c>
      <c r="H132" s="37"/>
      <c r="I132" s="31"/>
    </row>
    <row r="133" spans="2:9" ht="12.75">
      <c r="B133" s="16" t="s">
        <v>37</v>
      </c>
      <c r="H133" s="30"/>
      <c r="I133" s="31"/>
    </row>
    <row r="134" spans="1:9" ht="12.75">
      <c r="A134" s="5"/>
      <c r="B134" s="2"/>
      <c r="F134" s="12"/>
      <c r="G134"/>
      <c r="H134" s="6"/>
      <c r="I134" s="31"/>
    </row>
    <row r="135" spans="1:9" ht="12.75">
      <c r="A135" s="5"/>
      <c r="B135" s="2"/>
      <c r="F135" s="12"/>
      <c r="G135"/>
      <c r="H135" s="6"/>
      <c r="I135" s="31"/>
    </row>
    <row r="136" spans="1:9" ht="12.75">
      <c r="A136" s="5"/>
      <c r="B136" s="2"/>
      <c r="F136" s="12"/>
      <c r="G136"/>
      <c r="H136" s="6"/>
      <c r="I136" s="31"/>
    </row>
    <row r="137" spans="1:9" ht="12.75">
      <c r="A137" s="5"/>
      <c r="B137" s="2"/>
      <c r="F137" s="12"/>
      <c r="G137"/>
      <c r="H137" s="6"/>
      <c r="I137" s="31"/>
    </row>
    <row r="138" spans="1:9" ht="12.75">
      <c r="A138" s="5"/>
      <c r="B138" s="2"/>
      <c r="F138" s="12"/>
      <c r="G138"/>
      <c r="H138" s="6"/>
      <c r="I138" s="31"/>
    </row>
    <row r="139" spans="1:9" ht="12.75">
      <c r="A139" s="5"/>
      <c r="B139" s="2"/>
      <c r="F139" s="12"/>
      <c r="G139"/>
      <c r="H139" s="6"/>
      <c r="I139" s="31"/>
    </row>
    <row r="140" spans="1:9" ht="12.75">
      <c r="A140" s="5"/>
      <c r="B140" s="2"/>
      <c r="F140" s="12"/>
      <c r="G140"/>
      <c r="H140" s="6"/>
      <c r="I140" s="31"/>
    </row>
    <row r="141" spans="1:9" ht="12.75">
      <c r="A141" s="5"/>
      <c r="B141" s="2"/>
      <c r="F141" s="12"/>
      <c r="G141"/>
      <c r="H141" s="6"/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</sheetData>
  <hyperlinks>
    <hyperlink ref="A6" r:id="rId1" display="http://www.cs.trinity.edu/~rjensen/ "/>
  </hyperlinks>
  <printOptions/>
  <pageMargins left="0.75" right="0.75" top="1" bottom="1" header="0.5" footer="0.5"/>
  <pageSetup horizontalDpi="300" verticalDpi="3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Jensen</dc:creator>
  <cp:keywords/>
  <dc:description/>
  <cp:lastModifiedBy>rjensen</cp:lastModifiedBy>
  <cp:lastPrinted>2000-10-10T00:27:59Z</cp:lastPrinted>
  <dcterms:created xsi:type="dcterms:W3CDTF">1998-07-09T13:57:33Z</dcterms:created>
  <dcterms:modified xsi:type="dcterms:W3CDTF">2000-10-10T00:32:40Z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