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1185" windowWidth="5910" windowHeight="2970" tabRatio="601" activeTab="0"/>
  </bookViews>
  <sheets>
    <sheet name="Questions" sheetId="1" r:id="rId1"/>
    <sheet name="Effective" sheetId="2" r:id="rId2"/>
    <sheet name="Calculations" sheetId="3" r:id="rId3"/>
    <sheet name="Yield Curve" sheetId="4" r:id="rId4"/>
    <sheet name="Firm Commitment" sheetId="5" r:id="rId5"/>
  </sheets>
  <definedNames/>
  <calcPr fullCalcOnLoad="1"/>
</workbook>
</file>

<file path=xl/comments2.xml><?xml version="1.0" encoding="utf-8"?>
<comments xmlns="http://schemas.openxmlformats.org/spreadsheetml/2006/main">
  <authors>
    <author>rjensen</author>
    <author>Carl M. Hubbard</author>
  </authors>
  <commentList>
    <comment ref="L23" authorId="0">
      <text>
        <r>
          <rPr>
            <b/>
            <sz val="8"/>
            <rFont val="Tahoma"/>
            <family val="0"/>
          </rPr>
          <t>Bob Jensen:</t>
        </r>
        <r>
          <rPr>
            <sz val="8"/>
            <rFont val="Tahoma"/>
            <family val="0"/>
          </rPr>
          <t xml:space="preserve">
The swap values are taken as given in Paragraph 119 of FAS 133.  This example does not provide the yield curves for deriving the swap values, although mention is made that linear yield curves are assumed (which is unrealistic).</t>
        </r>
      </text>
    </comment>
    <comment ref="L25" authorId="0">
      <text>
        <r>
          <rPr>
            <b/>
            <sz val="8"/>
            <rFont val="Tahoma"/>
            <family val="0"/>
          </rPr>
          <t>Bob Jensen:</t>
        </r>
        <r>
          <rPr>
            <sz val="8"/>
            <rFont val="Tahoma"/>
            <family val="0"/>
          </rPr>
          <t xml:space="preserve">
The swap values are taken as given in Paragraph 119 of FAS 133.  This example does not provide the yield curves for deriving the swap values, although mention is made that linear yield curves are assumed (which is unrealistic).</t>
        </r>
      </text>
    </comment>
    <comment ref="L26" authorId="0">
      <text>
        <r>
          <rPr>
            <b/>
            <sz val="8"/>
            <rFont val="Tahoma"/>
            <family val="0"/>
          </rPr>
          <t>Bob Jensen:</t>
        </r>
        <r>
          <rPr>
            <sz val="8"/>
            <rFont val="Tahoma"/>
            <family val="0"/>
          </rPr>
          <t xml:space="preserve">
The swap values are taken as given in Paragraph 119 of FAS 133.  This example does not provide the yield curves for deriving the swap values, although mention is made that linear yield curves are assumed (which is unrealistic).</t>
        </r>
      </text>
    </comment>
    <comment ref="L27" authorId="0">
      <text>
        <r>
          <rPr>
            <b/>
            <sz val="8"/>
            <rFont val="Tahoma"/>
            <family val="0"/>
          </rPr>
          <t>Bob Jensen:</t>
        </r>
        <r>
          <rPr>
            <sz val="8"/>
            <rFont val="Tahoma"/>
            <family val="0"/>
          </rPr>
          <t xml:space="preserve">
The swap values are taken as given in Paragraph 119 of FAS 133.  This example does not provide the yield curves for deriving the swap values, although mention is made that linear yield curves are assumed (which is unrealistic).</t>
        </r>
      </text>
    </comment>
    <comment ref="L28" authorId="0">
      <text>
        <r>
          <rPr>
            <b/>
            <sz val="8"/>
            <rFont val="Tahoma"/>
            <family val="0"/>
          </rPr>
          <t>Bob Jensen:</t>
        </r>
        <r>
          <rPr>
            <sz val="8"/>
            <rFont val="Tahoma"/>
            <family val="0"/>
          </rPr>
          <t xml:space="preserve">
The swap values are taken as given in Paragraph 119 of FAS 133.  This example does not provide the yield curves for deriving the swap values, although mention is made that linear yield curves are assumed (which is unrealistic).</t>
        </r>
      </text>
    </comment>
    <comment ref="L29" authorId="0">
      <text>
        <r>
          <rPr>
            <b/>
            <sz val="8"/>
            <rFont val="Tahoma"/>
            <family val="0"/>
          </rPr>
          <t>Bob Jensen:</t>
        </r>
        <r>
          <rPr>
            <sz val="8"/>
            <rFont val="Tahoma"/>
            <family val="0"/>
          </rPr>
          <t xml:space="preserve">
The swap values are taken as given in Paragraph 119 of FAS 133.  This example does not provide the yield curves for deriving the swap values, although mention is made that linear yield curves are assumed (which is unrealistic).</t>
        </r>
      </text>
    </comment>
    <comment ref="L30" authorId="0">
      <text>
        <r>
          <rPr>
            <b/>
            <sz val="8"/>
            <rFont val="Tahoma"/>
            <family val="0"/>
          </rPr>
          <t>Bob Jensen:</t>
        </r>
        <r>
          <rPr>
            <sz val="8"/>
            <rFont val="Tahoma"/>
            <family val="0"/>
          </rPr>
          <t xml:space="preserve">
The swap values are taken as given in Paragraph 119 of FAS 133.  This example does not provide the yield curves for deriving the swap values, although mention is made that linear yield curves are assumed (which is unrealistic).</t>
        </r>
      </text>
    </comment>
    <comment ref="L31" authorId="0">
      <text>
        <r>
          <rPr>
            <b/>
            <sz val="8"/>
            <rFont val="Tahoma"/>
            <family val="0"/>
          </rPr>
          <t>Bob Jensen:</t>
        </r>
        <r>
          <rPr>
            <sz val="8"/>
            <rFont val="Tahoma"/>
            <family val="0"/>
          </rPr>
          <t xml:space="preserve">
The swap values are taken as given in Paragraph 119 of FAS 133.  This example does not provide the yield curves for deriving the swap values, although mention is made that linear yield curves are assumed (which is unrealistic).</t>
        </r>
      </text>
    </comment>
    <comment ref="L32" authorId="0">
      <text>
        <r>
          <rPr>
            <b/>
            <sz val="8"/>
            <rFont val="Tahoma"/>
            <family val="0"/>
          </rPr>
          <t>Bob Jensen:</t>
        </r>
        <r>
          <rPr>
            <sz val="8"/>
            <rFont val="Tahoma"/>
            <family val="0"/>
          </rPr>
          <t xml:space="preserve">
The swap values are taken as given in Paragraph 119 of FAS 133.  This example does not provide the yield curves for deriving the swap values, although mention is made that linear yield curves are assumed (which is unrealistic).</t>
        </r>
      </text>
    </comment>
    <comment ref="F82" authorId="1">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F83" authorId="0">
      <text>
        <r>
          <rPr>
            <b/>
            <sz val="8"/>
            <rFont val="Tahoma"/>
            <family val="0"/>
          </rPr>
          <t>rjensen:</t>
        </r>
        <r>
          <rPr>
            <sz val="8"/>
            <rFont val="Tahoma"/>
            <family val="0"/>
          </rPr>
          <t xml:space="preserve">
The amortization of basis adjustment is $0 for the quarter ended September 30, 2000.</t>
        </r>
      </text>
    </comment>
    <comment ref="F104" authorId="1">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F105" authorId="0">
      <text>
        <r>
          <rPr>
            <b/>
            <sz val="8"/>
            <rFont val="Tahoma"/>
            <family val="2"/>
          </rPr>
          <t>Bob Jensen:</t>
        </r>
        <r>
          <rPr>
            <sz val="8"/>
            <rFont val="Tahoma"/>
            <family val="0"/>
          </rPr>
          <t xml:space="preserve">
This PMT amortizes the value of the reduction in the value of the debt at the end of the previous quarter.  FV = $1149, PV = 0, i = 0.0648/4, n = 7, ordinary annuity.
</t>
        </r>
      </text>
    </comment>
    <comment ref="F126" authorId="1">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F127" authorId="0">
      <text>
        <r>
          <rPr>
            <b/>
            <sz val="8"/>
            <rFont val="Tahoma"/>
            <family val="2"/>
          </rPr>
          <t>Bob Jensen:</t>
        </r>
        <r>
          <rPr>
            <sz val="8"/>
            <rFont val="Tahoma"/>
            <family val="0"/>
          </rPr>
          <t xml:space="preserve">
This PMT amortizes the value of the reduction in the value of the debt at the end of the previous quarter.  FV = $1149, PV = 0, i = 0.0648/4, n = 7, ordinary annuity.
</t>
        </r>
      </text>
    </comment>
    <comment ref="F148" authorId="1">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F149" authorId="0">
      <text>
        <r>
          <rPr>
            <b/>
            <sz val="8"/>
            <rFont val="Tahoma"/>
            <family val="2"/>
          </rPr>
          <t>Bob Jensen:</t>
        </r>
        <r>
          <rPr>
            <sz val="8"/>
            <rFont val="Tahoma"/>
            <family val="0"/>
          </rPr>
          <t xml:space="preserve">
This PMT amortizes the value of the reduction in the value of the debt at the end of the previous quarter.  FV = $1149, PV = 0, i = 0.0648/4, n = 7, ordinary annuity.
</t>
        </r>
      </text>
    </comment>
    <comment ref="F170" authorId="1">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F171" authorId="0">
      <text>
        <r>
          <rPr>
            <b/>
            <sz val="8"/>
            <rFont val="Tahoma"/>
            <family val="2"/>
          </rPr>
          <t>Bob Jensen:</t>
        </r>
        <r>
          <rPr>
            <sz val="8"/>
            <rFont val="Tahoma"/>
            <family val="0"/>
          </rPr>
          <t xml:space="preserve">
This PMT amortizes the value of the reduction in the value of the debt at the end of the previous quarter.  FV = $1149, PV = 0, i = 0.0648/4, n = 7, ordinary annuity.
</t>
        </r>
      </text>
    </comment>
    <comment ref="F192" authorId="1">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F193" authorId="0">
      <text>
        <r>
          <rPr>
            <b/>
            <sz val="8"/>
            <rFont val="Tahoma"/>
            <family val="2"/>
          </rPr>
          <t>Bob Jensen:</t>
        </r>
        <r>
          <rPr>
            <sz val="8"/>
            <rFont val="Tahoma"/>
            <family val="0"/>
          </rPr>
          <t xml:space="preserve">
This PMT amortizes the value of the reduction in the value of the debt at the end of the previous quarter.  FV = $1149, PV = 0, i = 0.0648/4, n = 7, ordinary annuity.
</t>
        </r>
      </text>
    </comment>
    <comment ref="F214" authorId="1">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F215" authorId="0">
      <text>
        <r>
          <rPr>
            <b/>
            <sz val="8"/>
            <rFont val="Tahoma"/>
            <family val="2"/>
          </rPr>
          <t>Bob Jensen:</t>
        </r>
        <r>
          <rPr>
            <sz val="8"/>
            <rFont val="Tahoma"/>
            <family val="0"/>
          </rPr>
          <t xml:space="preserve">
This PMT amortizes the value of the reduction in the value of the debt at the end of the previous quarter.  FV = $1149, PV = 0, i = 0.0648/4, n = 7, ordinary annuity.
</t>
        </r>
      </text>
    </comment>
    <comment ref="F236" authorId="1">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F237" authorId="0">
      <text>
        <r>
          <rPr>
            <b/>
            <sz val="8"/>
            <rFont val="Tahoma"/>
            <family val="2"/>
          </rPr>
          <t>Bob Jensen:</t>
        </r>
        <r>
          <rPr>
            <sz val="8"/>
            <rFont val="Tahoma"/>
            <family val="0"/>
          </rPr>
          <t xml:space="preserve">
This PMT amortizes the value of the reduction in the value of the debt at the end of the previous quarter.  FV = $1149, PV = 0, i = 0.0648/4, n = 7, ordinary annuity.
</t>
        </r>
      </text>
    </comment>
  </commentList>
</comments>
</file>

<file path=xl/comments3.xml><?xml version="1.0" encoding="utf-8"?>
<comments xmlns="http://schemas.openxmlformats.org/spreadsheetml/2006/main">
  <authors>
    <author>Carl M. Hubbard</author>
  </authors>
  <commentList>
    <comment ref="C17" authorId="0">
      <text>
        <r>
          <rPr>
            <b/>
            <sz val="8"/>
            <rFont val="Tahoma"/>
            <family val="2"/>
          </rPr>
          <t>Bob Jensen:</t>
        </r>
        <r>
          <rPr>
            <sz val="8"/>
            <rFont val="Tahoma"/>
            <family val="0"/>
          </rPr>
          <t xml:space="preserve">
This is the accrued quarterly interest on the face value of the $1 million debt at 6.41%/annum or 0.0641/4 per quarter.</t>
        </r>
      </text>
    </comment>
    <comment ref="D17" authorId="0">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17" authorId="0">
      <text>
        <r>
          <rPr>
            <b/>
            <sz val="8"/>
            <rFont val="Tahoma"/>
            <family val="2"/>
          </rPr>
          <t>Bob Jensen:</t>
        </r>
        <r>
          <rPr>
            <sz val="8"/>
            <rFont val="Tahoma"/>
            <family val="0"/>
          </rPr>
          <t xml:space="preserve">
Interest on the face value of the debt plus accrued interest payable or receivable on the previous period's net swap settlement balance.</t>
        </r>
      </text>
    </comment>
    <comment ref="C18" authorId="0">
      <text>
        <r>
          <rPr>
            <b/>
            <sz val="8"/>
            <rFont val="Tahoma"/>
            <family val="2"/>
          </rPr>
          <t>Bob Jensen:</t>
        </r>
        <r>
          <rPr>
            <sz val="8"/>
            <rFont val="Tahoma"/>
            <family val="0"/>
          </rPr>
          <t xml:space="preserve">
This is the payment of the accrued quarterly interest on the debt.</t>
        </r>
      </text>
    </comment>
    <comment ref="F18" authorId="0">
      <text>
        <r>
          <rPr>
            <b/>
            <sz val="8"/>
            <rFont val="Tahoma"/>
            <family val="2"/>
          </rPr>
          <t>Bob Jensen:</t>
        </r>
        <r>
          <rPr>
            <sz val="8"/>
            <rFont val="Tahoma"/>
            <family val="0"/>
          </rPr>
          <t xml:space="preserve">
This figure is the sum of all payments of interest for this period including payments (receipts) on swaps.</t>
        </r>
      </text>
    </comment>
    <comment ref="C19" authorId="0">
      <text>
        <r>
          <rPr>
            <b/>
            <sz val="8"/>
            <rFont val="Tahoma"/>
            <family val="2"/>
          </rPr>
          <t>Bob Jensen:</t>
        </r>
        <r>
          <rPr>
            <sz val="8"/>
            <rFont val="Tahoma"/>
            <family val="0"/>
          </rPr>
          <t xml:space="preserve">
This amount is the change in the value of the debt from the original $1 million due to a change in interest rates.  Since this is the end of the first quarter since the issuance of the debt, there is no amortization of basis adjustment.
</t>
        </r>
      </text>
    </comment>
    <comment ref="D19" authorId="0">
      <text>
        <r>
          <rPr>
            <b/>
            <sz val="8"/>
            <rFont val="Tahoma"/>
            <family val="2"/>
          </rPr>
          <t>Bob Jensen:</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20" authorId="0">
      <text>
        <r>
          <rPr>
            <b/>
            <sz val="8"/>
            <rFont val="Tahoma"/>
            <family val="2"/>
          </rPr>
          <t>Bob Jensen:</t>
        </r>
        <r>
          <rPr>
            <sz val="8"/>
            <rFont val="Tahoma"/>
            <family val="0"/>
          </rPr>
          <t xml:space="preserve">
This amount is the PV of future interest &amp; principal due on the debt discounted at 6.48% quarterly or the sum of the figures above, previous value + amortization of basis + effect of changes in rates.</t>
        </r>
      </text>
    </comment>
    <comment ref="D20" authorId="0">
      <text>
        <r>
          <rPr>
            <b/>
            <sz val="8"/>
            <rFont val="Tahoma"/>
            <family val="2"/>
          </rPr>
          <t>Bob Jensen:</t>
        </r>
        <r>
          <rPr>
            <sz val="8"/>
            <rFont val="Tahoma"/>
            <family val="0"/>
          </rPr>
          <t xml:space="preserve">
Net swap settlement receivable (payable) equal to the previous period's net settlement balance plus accrued interest receivable (payable) plus payments (receipts). </t>
        </r>
      </text>
    </comment>
    <comment ref="E20" authorId="0">
      <text>
        <r>
          <rPr>
            <b/>
            <sz val="8"/>
            <rFont val="Tahoma"/>
            <family val="2"/>
          </rPr>
          <t>Bob Jensen:</t>
        </r>
        <r>
          <rPr>
            <sz val="8"/>
            <rFont val="Tahoma"/>
            <family val="0"/>
          </rPr>
          <t xml:space="preserve">
Total interest expense is the accrued interest on the principal value of the debt plus any amortization of basis adjustment.</t>
        </r>
      </text>
    </comment>
    <comment ref="F20" authorId="0">
      <text>
        <r>
          <rPr>
            <b/>
            <sz val="8"/>
            <rFont val="Tahoma"/>
            <family val="2"/>
          </rPr>
          <t>Bob Jensen:</t>
        </r>
        <r>
          <rPr>
            <sz val="8"/>
            <rFont val="Tahoma"/>
            <family val="0"/>
          </rPr>
          <t xml:space="preserve">
Total payments made for this period.</t>
        </r>
      </text>
    </comment>
    <comment ref="C22" authorId="0">
      <text>
        <r>
          <rPr>
            <b/>
            <sz val="8"/>
            <rFont val="Tahoma"/>
            <family val="2"/>
          </rPr>
          <t>Bob Jensen:</t>
        </r>
        <r>
          <rPr>
            <sz val="8"/>
            <rFont val="Tahoma"/>
            <family val="0"/>
          </rPr>
          <t xml:space="preserve">
This is the accrued quarterly interest on the face value of the $1 million debt at 6.41%/annum or 0.0641/4 per quarter.</t>
        </r>
      </text>
    </comment>
    <comment ref="D22" authorId="0">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22" authorId="0">
      <text>
        <r>
          <rPr>
            <b/>
            <sz val="8"/>
            <rFont val="Tahoma"/>
            <family val="2"/>
          </rPr>
          <t>Bob Jensen:</t>
        </r>
        <r>
          <rPr>
            <sz val="8"/>
            <rFont val="Tahoma"/>
            <family val="0"/>
          </rPr>
          <t xml:space="preserve">
Interest on the face value of the debt plus accrued interest payable or receivable on the previous period's net swap settlement balance.</t>
        </r>
      </text>
    </comment>
    <comment ref="C23" authorId="0">
      <text>
        <r>
          <rPr>
            <b/>
            <sz val="8"/>
            <rFont val="Tahoma"/>
            <family val="2"/>
          </rPr>
          <t>Bob Jensen:</t>
        </r>
        <r>
          <rPr>
            <sz val="8"/>
            <rFont val="Tahoma"/>
            <family val="0"/>
          </rPr>
          <t xml:space="preserve">
This is the payment of the accrued quarterly interest on the debt.</t>
        </r>
      </text>
    </comment>
    <comment ref="D23" authorId="0">
      <text>
        <r>
          <rPr>
            <b/>
            <sz val="8"/>
            <rFont val="Tahoma"/>
            <family val="2"/>
          </rPr>
          <t>Bob Jensen:</t>
        </r>
        <r>
          <rPr>
            <sz val="8"/>
            <rFont val="Tahoma"/>
            <family val="0"/>
          </rPr>
          <t xml:space="preserve">
This is the difference between the variable rate paid in the swap and the fixed rate received x $1 million. [ (0.0648 -0.0641)/4 x $1000000]</t>
        </r>
      </text>
    </comment>
    <comment ref="F23" authorId="0">
      <text>
        <r>
          <rPr>
            <b/>
            <sz val="8"/>
            <rFont val="Tahoma"/>
            <family val="2"/>
          </rPr>
          <t>Bob Jensen:</t>
        </r>
        <r>
          <rPr>
            <sz val="8"/>
            <rFont val="Tahoma"/>
            <family val="0"/>
          </rPr>
          <t xml:space="preserve">
This figure is the sum of all payments of interest for this period including payments (receipts) on swaps.</t>
        </r>
      </text>
    </comment>
    <comment ref="C24" authorId="0">
      <text>
        <r>
          <rPr>
            <b/>
            <sz val="8"/>
            <rFont val="Tahoma"/>
            <family val="2"/>
          </rPr>
          <t>Bob Jensen:</t>
        </r>
        <r>
          <rPr>
            <sz val="8"/>
            <rFont val="Tahoma"/>
            <family val="0"/>
          </rPr>
          <t xml:space="preserve">
This PMT amortizes the value of the reduction in the value of the debt at the end of the previous quarter.  FV = $1149, PV = 0, i = 0.0648/4, n = 7, ordinary annuity.</t>
        </r>
      </text>
    </comment>
    <comment ref="C25" authorId="0">
      <text>
        <r>
          <rPr>
            <b/>
            <sz val="8"/>
            <rFont val="Tahoma"/>
            <family val="2"/>
          </rPr>
          <t>Bob Jensen:</t>
        </r>
        <r>
          <rPr>
            <sz val="8"/>
            <rFont val="Tahoma"/>
            <family val="0"/>
          </rPr>
          <t xml:space="preserve">
This figure plus the amortization above equals the change in the value of the debt from the previous quarter.</t>
        </r>
      </text>
    </comment>
    <comment ref="D25" authorId="0">
      <text>
        <r>
          <rPr>
            <b/>
            <sz val="8"/>
            <rFont val="Tahoma"/>
            <family val="2"/>
          </rPr>
          <t>Bob Jensen:</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26" authorId="0">
      <text>
        <r>
          <rPr>
            <b/>
            <sz val="8"/>
            <rFont val="Tahoma"/>
            <family val="2"/>
          </rPr>
          <t>Bob Jensen:</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26" authorId="0">
      <text>
        <r>
          <rPr>
            <b/>
            <sz val="8"/>
            <rFont val="Tahoma"/>
            <family val="2"/>
          </rPr>
          <t>Bob Jensen:</t>
        </r>
        <r>
          <rPr>
            <sz val="8"/>
            <rFont val="Tahoma"/>
            <family val="0"/>
          </rPr>
          <t xml:space="preserve">
Net settlement balance receivable (payable) including the previous period's net settlement balance plus accrued interest receivable (payable) plus payments (receipts).</t>
        </r>
      </text>
    </comment>
    <comment ref="E26" authorId="0">
      <text>
        <r>
          <rPr>
            <b/>
            <sz val="8"/>
            <rFont val="Tahoma"/>
            <family val="2"/>
          </rPr>
          <t>Bob Jensen:</t>
        </r>
        <r>
          <rPr>
            <sz val="8"/>
            <rFont val="Tahoma"/>
            <family val="0"/>
          </rPr>
          <t xml:space="preserve">
Total interest expense is the accrued interest on the principal value of the debt plus any amortization of basis adjustment.</t>
        </r>
      </text>
    </comment>
    <comment ref="F26" authorId="0">
      <text>
        <r>
          <rPr>
            <b/>
            <sz val="8"/>
            <rFont val="Tahoma"/>
            <family val="2"/>
          </rPr>
          <t>Bob Jensen:</t>
        </r>
        <r>
          <rPr>
            <sz val="8"/>
            <rFont val="Tahoma"/>
            <family val="0"/>
          </rPr>
          <t xml:space="preserve">
Total payments made for this period.</t>
        </r>
      </text>
    </comment>
    <comment ref="C28" authorId="0">
      <text>
        <r>
          <rPr>
            <b/>
            <sz val="8"/>
            <rFont val="Tahoma"/>
            <family val="2"/>
          </rPr>
          <t>Bob Jensen:</t>
        </r>
        <r>
          <rPr>
            <sz val="8"/>
            <rFont val="Tahoma"/>
            <family val="0"/>
          </rPr>
          <t xml:space="preserve">
This is the accrued quarterly interest on the face value of the $1 million debt at 6.41%/annum or 0.0641/4 per quarter.</t>
        </r>
      </text>
    </comment>
    <comment ref="D28" authorId="0">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28" authorId="0">
      <text>
        <r>
          <rPr>
            <b/>
            <sz val="8"/>
            <rFont val="Tahoma"/>
            <family val="2"/>
          </rPr>
          <t>Bob Jensen:</t>
        </r>
        <r>
          <rPr>
            <sz val="8"/>
            <rFont val="Tahoma"/>
            <family val="0"/>
          </rPr>
          <t xml:space="preserve">
Interest on the face value of the debt plus accrued interest payable or receivable on the previous period's net swap settlement balance.</t>
        </r>
      </text>
    </comment>
    <comment ref="C29" authorId="0">
      <text>
        <r>
          <rPr>
            <b/>
            <sz val="8"/>
            <rFont val="Tahoma"/>
            <family val="2"/>
          </rPr>
          <t>Bob Jensen:</t>
        </r>
        <r>
          <rPr>
            <sz val="8"/>
            <rFont val="Tahoma"/>
            <family val="0"/>
          </rPr>
          <t xml:space="preserve">
This is the payment of the accrued quarterly interest on the debt.</t>
        </r>
      </text>
    </comment>
    <comment ref="D29" authorId="0">
      <text>
        <r>
          <rPr>
            <b/>
            <sz val="8"/>
            <rFont val="Tahoma"/>
            <family val="2"/>
          </rPr>
          <t>Bob Jensen:</t>
        </r>
        <r>
          <rPr>
            <sz val="8"/>
            <rFont val="Tahoma"/>
            <family val="0"/>
          </rPr>
          <t xml:space="preserve">
This is the difference between the variable rate paid in the swap and the fixed rate received x $1 million. [ (0.0641 -0.0641)/4 x 1000000]</t>
        </r>
      </text>
    </comment>
    <comment ref="F29" authorId="0">
      <text>
        <r>
          <rPr>
            <b/>
            <sz val="8"/>
            <rFont val="Tahoma"/>
            <family val="2"/>
          </rPr>
          <t>Bob Jensen:</t>
        </r>
        <r>
          <rPr>
            <sz val="8"/>
            <rFont val="Tahoma"/>
            <family val="0"/>
          </rPr>
          <t xml:space="preserve">
This figure is the sum of all payments of interest for this period including payments (receipts) on swaps.</t>
        </r>
      </text>
    </comment>
    <comment ref="C30" authorId="0">
      <text>
        <r>
          <rPr>
            <b/>
            <sz val="8"/>
            <rFont val="Tahoma"/>
            <family val="2"/>
          </rPr>
          <t>Bob Jensen:</t>
        </r>
        <r>
          <rPr>
            <sz val="8"/>
            <rFont val="Tahoma"/>
            <family val="0"/>
          </rPr>
          <t xml:space="preserve">
As of 12/31/20X1 the value of the debt equalled the original value and there is no amortization of a discount or premium.</t>
        </r>
      </text>
    </comment>
    <comment ref="C31" authorId="0">
      <text>
        <r>
          <rPr>
            <b/>
            <sz val="8"/>
            <rFont val="Tahoma"/>
            <family val="2"/>
          </rPr>
          <t>Bob Jensen:</t>
        </r>
        <r>
          <rPr>
            <sz val="8"/>
            <rFont val="Tahoma"/>
            <family val="0"/>
          </rPr>
          <t xml:space="preserve">
This figure plus the amortization above equals the change in the value of the debt from the previous quarter.</t>
        </r>
      </text>
    </comment>
    <comment ref="D31" authorId="0">
      <text>
        <r>
          <rPr>
            <b/>
            <sz val="8"/>
            <rFont val="Tahoma"/>
            <family val="2"/>
          </rPr>
          <t>Bob Jensen:</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32" authorId="0">
      <text>
        <r>
          <rPr>
            <b/>
            <sz val="8"/>
            <rFont val="Tahoma"/>
            <family val="2"/>
          </rPr>
          <t>Bob Jensen:</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32" authorId="0">
      <text>
        <r>
          <rPr>
            <b/>
            <sz val="8"/>
            <rFont val="Tahoma"/>
            <family val="2"/>
          </rPr>
          <t>Bob Jensen:</t>
        </r>
        <r>
          <rPr>
            <sz val="8"/>
            <rFont val="Tahoma"/>
            <family val="0"/>
          </rPr>
          <t xml:space="preserve">
Net settlement balance receivable (payable) including the previous period's net settlement balance plus accrued interest receivable (payable) plus payments (receipts).</t>
        </r>
      </text>
    </comment>
    <comment ref="E32" authorId="0">
      <text>
        <r>
          <rPr>
            <b/>
            <sz val="8"/>
            <rFont val="Tahoma"/>
            <family val="2"/>
          </rPr>
          <t>Bob Jensen:</t>
        </r>
        <r>
          <rPr>
            <sz val="8"/>
            <rFont val="Tahoma"/>
            <family val="0"/>
          </rPr>
          <t xml:space="preserve">
Total interest expense is the accrued interest on the principal value of the debt plus any amortization of basis adjustment.</t>
        </r>
      </text>
    </comment>
    <comment ref="F32" authorId="0">
      <text>
        <r>
          <rPr>
            <b/>
            <sz val="8"/>
            <rFont val="Tahoma"/>
            <family val="2"/>
          </rPr>
          <t>Bob Jensen:</t>
        </r>
        <r>
          <rPr>
            <sz val="8"/>
            <rFont val="Tahoma"/>
            <family val="0"/>
          </rPr>
          <t xml:space="preserve">
Total payments made for this period.</t>
        </r>
      </text>
    </comment>
    <comment ref="C34" authorId="0">
      <text>
        <r>
          <rPr>
            <b/>
            <sz val="8"/>
            <rFont val="Tahoma"/>
            <family val="2"/>
          </rPr>
          <t>Bob Jensen:</t>
        </r>
        <r>
          <rPr>
            <sz val="8"/>
            <rFont val="Tahoma"/>
            <family val="0"/>
          </rPr>
          <t xml:space="preserve">
This is the accrued quarterly interest on the face value of the $1 million debt at 6.41%/annum or 0.0641/4 per quarter.</t>
        </r>
      </text>
    </comment>
    <comment ref="D34" authorId="0">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34" authorId="0">
      <text>
        <r>
          <rPr>
            <b/>
            <sz val="8"/>
            <rFont val="Tahoma"/>
            <family val="2"/>
          </rPr>
          <t>Bob Jensen:</t>
        </r>
        <r>
          <rPr>
            <sz val="8"/>
            <rFont val="Tahoma"/>
            <family val="0"/>
          </rPr>
          <t xml:space="preserve">
Interest on the face value of the debt plus accrued interest payable or receivable on the previous period's net swap settlement balance.</t>
        </r>
      </text>
    </comment>
    <comment ref="C35" authorId="0">
      <text>
        <r>
          <rPr>
            <b/>
            <sz val="8"/>
            <rFont val="Tahoma"/>
            <family val="2"/>
          </rPr>
          <t>Bob Jensen:</t>
        </r>
        <r>
          <rPr>
            <sz val="8"/>
            <rFont val="Tahoma"/>
            <family val="0"/>
          </rPr>
          <t xml:space="preserve">
This is the payment of the accrued quarterly interest on the debt.</t>
        </r>
      </text>
    </comment>
    <comment ref="D35" authorId="0">
      <text>
        <r>
          <rPr>
            <sz val="8"/>
            <rFont val="Tahoma"/>
            <family val="0"/>
          </rPr>
          <t>Bob Jensen:</t>
        </r>
        <r>
          <rPr>
            <b/>
            <sz val="8"/>
            <rFont val="Tahoma"/>
            <family val="2"/>
          </rPr>
          <t xml:space="preserve">
</t>
        </r>
        <r>
          <rPr>
            <sz val="8"/>
            <rFont val="Tahoma"/>
            <family val="0"/>
          </rPr>
          <t>This is the difference between the variable rate paid in the swap and the fixed rate received x $1 million. [ (0.0632 -0.0641)/4 x 1000000]</t>
        </r>
      </text>
    </comment>
    <comment ref="F35" authorId="0">
      <text>
        <r>
          <rPr>
            <b/>
            <sz val="8"/>
            <rFont val="Tahoma"/>
            <family val="2"/>
          </rPr>
          <t>Bob Jensen:</t>
        </r>
        <r>
          <rPr>
            <sz val="8"/>
            <rFont val="Tahoma"/>
            <family val="0"/>
          </rPr>
          <t xml:space="preserve">
This figure is the sum of all payments of interest for this period including payments (receipts) on swaps.</t>
        </r>
      </text>
    </comment>
    <comment ref="C36" authorId="0">
      <text>
        <r>
          <rPr>
            <b/>
            <sz val="8"/>
            <rFont val="Tahoma"/>
            <family val="2"/>
          </rPr>
          <t>Bob Jensen:</t>
        </r>
        <r>
          <rPr>
            <sz val="8"/>
            <rFont val="Tahoma"/>
            <family val="0"/>
          </rPr>
          <t xml:space="preserve">
This PMT amortizes the  $1074 premium on the value of the debt at the end of the previous quarter.  FV = $1074, PV = 0, i = 0.0632/4, n = 5, ordinary annuity.</t>
        </r>
      </text>
    </comment>
    <comment ref="C37" authorId="0">
      <text>
        <r>
          <rPr>
            <b/>
            <sz val="8"/>
            <rFont val="Tahoma"/>
            <family val="2"/>
          </rPr>
          <t>Bob Jensen:</t>
        </r>
        <r>
          <rPr>
            <sz val="8"/>
            <rFont val="Tahoma"/>
            <family val="0"/>
          </rPr>
          <t xml:space="preserve">
This figure plus the amortization above equals the change in the value of the debt from the previous quarter.</t>
        </r>
      </text>
    </comment>
    <comment ref="D37" authorId="0">
      <text>
        <r>
          <rPr>
            <b/>
            <sz val="8"/>
            <rFont val="Tahoma"/>
            <family val="2"/>
          </rPr>
          <t>Bob Jensen:</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38" authorId="0">
      <text>
        <r>
          <rPr>
            <b/>
            <sz val="8"/>
            <rFont val="Tahoma"/>
            <family val="2"/>
          </rPr>
          <t>Bob Jensen:</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38" authorId="0">
      <text>
        <r>
          <rPr>
            <b/>
            <sz val="8"/>
            <rFont val="Tahoma"/>
            <family val="2"/>
          </rPr>
          <t>Bob Jensen:</t>
        </r>
        <r>
          <rPr>
            <sz val="8"/>
            <rFont val="Tahoma"/>
            <family val="0"/>
          </rPr>
          <t xml:space="preserve">
Net settlement balance receivable (payable) including the previous period's net settlement balance plus accrued interest receivable (payable) plus payments (receipts).</t>
        </r>
      </text>
    </comment>
    <comment ref="E38" authorId="0">
      <text>
        <r>
          <rPr>
            <b/>
            <sz val="8"/>
            <rFont val="Tahoma"/>
            <family val="2"/>
          </rPr>
          <t>Bob Jensen:</t>
        </r>
        <r>
          <rPr>
            <sz val="8"/>
            <rFont val="Tahoma"/>
            <family val="0"/>
          </rPr>
          <t xml:space="preserve">
Total interest expense is the accrued interest on the principal value of the debt plus any amortization of basis adjustment.</t>
        </r>
      </text>
    </comment>
    <comment ref="F38" authorId="0">
      <text>
        <r>
          <rPr>
            <b/>
            <sz val="8"/>
            <rFont val="Tahoma"/>
            <family val="2"/>
          </rPr>
          <t>Bob Jensen:</t>
        </r>
        <r>
          <rPr>
            <sz val="8"/>
            <rFont val="Tahoma"/>
            <family val="0"/>
          </rPr>
          <t xml:space="preserve">
Total payments made for this period.</t>
        </r>
      </text>
    </comment>
    <comment ref="C40" authorId="0">
      <text>
        <r>
          <rPr>
            <b/>
            <sz val="8"/>
            <rFont val="Tahoma"/>
            <family val="2"/>
          </rPr>
          <t>Bob Jensen:</t>
        </r>
        <r>
          <rPr>
            <sz val="8"/>
            <rFont val="Tahoma"/>
            <family val="0"/>
          </rPr>
          <t xml:space="preserve">
This is the accrued quarterly interest on the face value of the $1 million debt at 6.41%/annum or 0.0641/4 per quarter.</t>
        </r>
      </text>
    </comment>
    <comment ref="D40" authorId="0">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40" authorId="0">
      <text>
        <r>
          <rPr>
            <b/>
            <sz val="8"/>
            <rFont val="Tahoma"/>
            <family val="2"/>
          </rPr>
          <t>Bob Jensen:</t>
        </r>
        <r>
          <rPr>
            <sz val="8"/>
            <rFont val="Tahoma"/>
            <family val="0"/>
          </rPr>
          <t xml:space="preserve">
Interest on the face value of the debt plus accrued interest payable or receivable on the previous period's net swap settlement balance.</t>
        </r>
      </text>
    </comment>
    <comment ref="C41" authorId="0">
      <text>
        <r>
          <rPr>
            <b/>
            <sz val="8"/>
            <rFont val="Tahoma"/>
            <family val="2"/>
          </rPr>
          <t>Bob Jensen:</t>
        </r>
        <r>
          <rPr>
            <sz val="8"/>
            <rFont val="Tahoma"/>
            <family val="0"/>
          </rPr>
          <t xml:space="preserve">
This is the payment of the accrued quarterly interest on the debt.</t>
        </r>
      </text>
    </comment>
    <comment ref="D41" authorId="0">
      <text>
        <r>
          <rPr>
            <sz val="8"/>
            <rFont val="Tahoma"/>
            <family val="0"/>
          </rPr>
          <t>Bob Jensen:
This is the difference between the variable rate paid in the swap and the fixed rate received x $1 million. [ (0.076 -0.0641)/4 x 1000000]</t>
        </r>
      </text>
    </comment>
    <comment ref="F41" authorId="0">
      <text>
        <r>
          <rPr>
            <b/>
            <sz val="8"/>
            <rFont val="Tahoma"/>
            <family val="2"/>
          </rPr>
          <t>Bob Jensen:</t>
        </r>
        <r>
          <rPr>
            <sz val="8"/>
            <rFont val="Tahoma"/>
            <family val="0"/>
          </rPr>
          <t xml:space="preserve">
This figure is the sum of all payments of interest for this period including payments (receipts) on swaps.</t>
        </r>
      </text>
    </comment>
    <comment ref="C42" authorId="0">
      <text>
        <r>
          <rPr>
            <b/>
            <sz val="8"/>
            <rFont val="Tahoma"/>
            <family val="2"/>
          </rPr>
          <t>Bob Jensen:</t>
        </r>
        <r>
          <rPr>
            <sz val="8"/>
            <rFont val="Tahoma"/>
            <family val="0"/>
          </rPr>
          <t xml:space="preserve">
This PMT amortizes the $11356 discount on the value of the debt at the end of the previous quarter.  FV = $11355.56, PV = 0, i = 0.076/4, n = 4, ordinary annuity.</t>
        </r>
      </text>
    </comment>
    <comment ref="C43" authorId="0">
      <text>
        <r>
          <rPr>
            <sz val="8"/>
            <rFont val="Tahoma"/>
            <family val="0"/>
          </rPr>
          <t>Bob Jensen:</t>
        </r>
        <r>
          <rPr>
            <b/>
            <sz val="8"/>
            <rFont val="Tahoma"/>
            <family val="2"/>
          </rPr>
          <t xml:space="preserve">
</t>
        </r>
        <r>
          <rPr>
            <sz val="8"/>
            <rFont val="Tahoma"/>
            <family val="0"/>
          </rPr>
          <t>This figure plus the amortization above equals the change in the value of the debt from the previous quarter.</t>
        </r>
      </text>
    </comment>
    <comment ref="D43" authorId="0">
      <text>
        <r>
          <rPr>
            <b/>
            <sz val="8"/>
            <rFont val="Tahoma"/>
            <family val="2"/>
          </rPr>
          <t>Bob Jensen:</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44" authorId="0">
      <text>
        <r>
          <rPr>
            <b/>
            <sz val="8"/>
            <rFont val="Tahoma"/>
            <family val="2"/>
          </rPr>
          <t>Bob Jensen:</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44" authorId="0">
      <text>
        <r>
          <rPr>
            <b/>
            <sz val="8"/>
            <rFont val="Tahoma"/>
            <family val="2"/>
          </rPr>
          <t>Bob Jensen:</t>
        </r>
        <r>
          <rPr>
            <sz val="8"/>
            <rFont val="Tahoma"/>
            <family val="0"/>
          </rPr>
          <t xml:space="preserve">
Net settlement balance receivable (payable) including the previous period's net settlement balance plus accrued interest receivable (payable) plus payments (receipts).</t>
        </r>
      </text>
    </comment>
    <comment ref="E44" authorId="0">
      <text>
        <r>
          <rPr>
            <b/>
            <sz val="8"/>
            <rFont val="Tahoma"/>
            <family val="2"/>
          </rPr>
          <t>Bob Jensen:</t>
        </r>
        <r>
          <rPr>
            <sz val="8"/>
            <rFont val="Tahoma"/>
            <family val="0"/>
          </rPr>
          <t xml:space="preserve">
Total interest expense is the accrued interest on the principal value of the debt plus any amortization of basis adjustment.</t>
        </r>
      </text>
    </comment>
    <comment ref="F44" authorId="0">
      <text>
        <r>
          <rPr>
            <b/>
            <sz val="8"/>
            <rFont val="Tahoma"/>
            <family val="2"/>
          </rPr>
          <t>Bob Jensen:</t>
        </r>
        <r>
          <rPr>
            <sz val="8"/>
            <rFont val="Tahoma"/>
            <family val="0"/>
          </rPr>
          <t xml:space="preserve">
Total payments made for this period.</t>
        </r>
      </text>
    </comment>
    <comment ref="C46" authorId="0">
      <text>
        <r>
          <rPr>
            <b/>
            <sz val="8"/>
            <rFont val="Tahoma"/>
            <family val="2"/>
          </rPr>
          <t>Bob Jensen:</t>
        </r>
        <r>
          <rPr>
            <sz val="8"/>
            <rFont val="Tahoma"/>
            <family val="0"/>
          </rPr>
          <t xml:space="preserve">
This is the accrued quarterly interest on the face value of the $1 million debt at 6.41%/annum or 0.0641/4 per quarter.</t>
        </r>
      </text>
    </comment>
    <comment ref="D46" authorId="0">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46" authorId="0">
      <text>
        <r>
          <rPr>
            <b/>
            <sz val="8"/>
            <rFont val="Tahoma"/>
            <family val="2"/>
          </rPr>
          <t>Bob Jensen:</t>
        </r>
        <r>
          <rPr>
            <sz val="8"/>
            <rFont val="Tahoma"/>
            <family val="0"/>
          </rPr>
          <t xml:space="preserve">
Interest on the face value of the debt plus accrued interest payable or receivable on the previous period's net swap settlement balance.</t>
        </r>
      </text>
    </comment>
    <comment ref="C47" authorId="0">
      <text>
        <r>
          <rPr>
            <b/>
            <sz val="8"/>
            <rFont val="Tahoma"/>
            <family val="2"/>
          </rPr>
          <t>Bob Jensen:</t>
        </r>
        <r>
          <rPr>
            <sz val="8"/>
            <rFont val="Tahoma"/>
            <family val="0"/>
          </rPr>
          <t xml:space="preserve">
This is the payment of the accrued quarterly interest on the debt.</t>
        </r>
      </text>
    </comment>
    <comment ref="D47" authorId="0">
      <text>
        <r>
          <rPr>
            <b/>
            <sz val="8"/>
            <rFont val="Tahoma"/>
            <family val="2"/>
          </rPr>
          <t>Bob Jensen:</t>
        </r>
        <r>
          <rPr>
            <sz val="8"/>
            <rFont val="Tahoma"/>
            <family val="0"/>
          </rPr>
          <t xml:space="preserve">
This is the difference between the variable rate paid in the swap and the fixed rate received x $1 million. [ (0.0771 -0.0641)/4 x 1000000]</t>
        </r>
      </text>
    </comment>
    <comment ref="F47" authorId="0">
      <text>
        <r>
          <rPr>
            <b/>
            <sz val="8"/>
            <rFont val="Tahoma"/>
            <family val="2"/>
          </rPr>
          <t>Bob Jensen:</t>
        </r>
        <r>
          <rPr>
            <sz val="8"/>
            <rFont val="Tahoma"/>
            <family val="0"/>
          </rPr>
          <t xml:space="preserve">
This figure is the sum of all payments of interest for this period including payments (receipts) on swaps.</t>
        </r>
      </text>
    </comment>
    <comment ref="C48" authorId="0">
      <text>
        <r>
          <rPr>
            <b/>
            <sz val="8"/>
            <rFont val="Tahoma"/>
            <family val="2"/>
          </rPr>
          <t>Bob Jensen:</t>
        </r>
        <r>
          <rPr>
            <sz val="8"/>
            <rFont val="Tahoma"/>
            <family val="0"/>
          </rPr>
          <t xml:space="preserve">
This PMT amortizes the $9386 discount on the value of the debt at the end of the previous quarter.  FV = $9385.87, PV = 0, i = 0.0771/4, n = 3, ordinary annuity.</t>
        </r>
      </text>
    </comment>
    <comment ref="C49" authorId="0">
      <text>
        <r>
          <rPr>
            <b/>
            <sz val="8"/>
            <rFont val="Tahoma"/>
            <family val="2"/>
          </rPr>
          <t>Bob Jensen:</t>
        </r>
        <r>
          <rPr>
            <sz val="8"/>
            <rFont val="Tahoma"/>
            <family val="0"/>
          </rPr>
          <t xml:space="preserve">
This figure plus the amortization above equals the change in the value of the debt from the previous quarter.</t>
        </r>
      </text>
    </comment>
    <comment ref="D49" authorId="0">
      <text>
        <r>
          <rPr>
            <b/>
            <sz val="8"/>
            <rFont val="Tahoma"/>
            <family val="2"/>
          </rPr>
          <t>Bob Jensen:</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50" authorId="0">
      <text>
        <r>
          <rPr>
            <b/>
            <sz val="8"/>
            <rFont val="Tahoma"/>
            <family val="2"/>
          </rPr>
          <t>Bob Jensen:</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50" authorId="0">
      <text>
        <r>
          <rPr>
            <b/>
            <sz val="8"/>
            <rFont val="Tahoma"/>
            <family val="2"/>
          </rPr>
          <t>Bob Jensen:</t>
        </r>
        <r>
          <rPr>
            <sz val="8"/>
            <rFont val="Tahoma"/>
            <family val="0"/>
          </rPr>
          <t xml:space="preserve">
Net settlement balance receivable (payable) including the previous period's net settlement balance plus accrued interest receivable (payable) plus payments (receipts).</t>
        </r>
      </text>
    </comment>
    <comment ref="E50" authorId="0">
      <text>
        <r>
          <rPr>
            <b/>
            <sz val="8"/>
            <rFont val="Tahoma"/>
            <family val="2"/>
          </rPr>
          <t>Bob Jensen:</t>
        </r>
        <r>
          <rPr>
            <sz val="8"/>
            <rFont val="Tahoma"/>
            <family val="0"/>
          </rPr>
          <t xml:space="preserve">
Total interest expense is the accrued interest on the principal value of the debt plus any amortization of basis adjustment.</t>
        </r>
      </text>
    </comment>
    <comment ref="F50" authorId="0">
      <text>
        <r>
          <rPr>
            <b/>
            <sz val="8"/>
            <rFont val="Tahoma"/>
            <family val="2"/>
          </rPr>
          <t>Bob Jensen:</t>
        </r>
        <r>
          <rPr>
            <sz val="8"/>
            <rFont val="Tahoma"/>
            <family val="0"/>
          </rPr>
          <t xml:space="preserve">
Total payments made for this period.</t>
        </r>
      </text>
    </comment>
    <comment ref="C52" authorId="0">
      <text>
        <r>
          <rPr>
            <b/>
            <sz val="8"/>
            <rFont val="Tahoma"/>
            <family val="2"/>
          </rPr>
          <t>Bob Jensen:</t>
        </r>
        <r>
          <rPr>
            <sz val="8"/>
            <rFont val="Tahoma"/>
            <family val="0"/>
          </rPr>
          <t xml:space="preserve">
This is the accrued quarterly interest on the face value of the $1 million debt at 6.41%/annum or 0.0641/4 per quarter.</t>
        </r>
      </text>
    </comment>
    <comment ref="D52" authorId="0">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52" authorId="0">
      <text>
        <r>
          <rPr>
            <b/>
            <sz val="8"/>
            <rFont val="Tahoma"/>
            <family val="2"/>
          </rPr>
          <t>Bob Jensen:</t>
        </r>
        <r>
          <rPr>
            <sz val="8"/>
            <rFont val="Tahoma"/>
            <family val="0"/>
          </rPr>
          <t xml:space="preserve">
Interest on the face value of the debt plus accrued interest payable or receivable on the previous period's net swap settlement balance.</t>
        </r>
      </text>
    </comment>
    <comment ref="C53" authorId="0">
      <text>
        <r>
          <rPr>
            <b/>
            <sz val="8"/>
            <rFont val="Tahoma"/>
            <family val="2"/>
          </rPr>
          <t>Bob Jensen:</t>
        </r>
        <r>
          <rPr>
            <sz val="8"/>
            <rFont val="Tahoma"/>
            <family val="0"/>
          </rPr>
          <t xml:space="preserve">
This is the payment of the accrued quarterly interest on the debt.</t>
        </r>
      </text>
    </comment>
    <comment ref="D53" authorId="0">
      <text>
        <r>
          <rPr>
            <b/>
            <sz val="8"/>
            <rFont val="Tahoma"/>
            <family val="2"/>
          </rPr>
          <t>Bob Jensen:</t>
        </r>
        <r>
          <rPr>
            <sz val="8"/>
            <rFont val="Tahoma"/>
            <family val="0"/>
          </rPr>
          <t xml:space="preserve">
This is the difference between the variable rate paid in the swap and the fixed rate received x $1 million. [ (0.0782 -0.0641)/4 x 1000000]</t>
        </r>
      </text>
    </comment>
    <comment ref="F53" authorId="0">
      <text>
        <r>
          <rPr>
            <b/>
            <sz val="8"/>
            <rFont val="Tahoma"/>
            <family val="2"/>
          </rPr>
          <t>Bob Jensen:</t>
        </r>
        <r>
          <rPr>
            <sz val="8"/>
            <rFont val="Tahoma"/>
            <family val="0"/>
          </rPr>
          <t xml:space="preserve">
This figure is the sum of all payments of interest for this period including payments (receipts) on swaps.</t>
        </r>
      </text>
    </comment>
    <comment ref="C54" authorId="0">
      <text>
        <r>
          <rPr>
            <b/>
            <sz val="8"/>
            <rFont val="Tahoma"/>
            <family val="2"/>
          </rPr>
          <t>Bob Jensen:</t>
        </r>
        <r>
          <rPr>
            <sz val="8"/>
            <rFont val="Tahoma"/>
            <family val="0"/>
          </rPr>
          <t xml:space="preserve">
This PMT amortizes the $6849 discount on the value of the debt at the end of the previous quarter.  FV = $6848.52, PV = 0, i = 0.0782/4, n = 2, ordinary annuity.</t>
        </r>
      </text>
    </comment>
    <comment ref="C55" authorId="0">
      <text>
        <r>
          <rPr>
            <b/>
            <sz val="8"/>
            <rFont val="Tahoma"/>
            <family val="2"/>
          </rPr>
          <t>Bob Jensen:</t>
        </r>
        <r>
          <rPr>
            <sz val="8"/>
            <rFont val="Tahoma"/>
            <family val="0"/>
          </rPr>
          <t xml:space="preserve">
This figure plus the amortization above equals the change in the value of the debt from the previous quarter.</t>
        </r>
      </text>
    </comment>
    <comment ref="D55" authorId="0">
      <text>
        <r>
          <rPr>
            <b/>
            <sz val="8"/>
            <rFont val="Tahoma"/>
            <family val="2"/>
          </rPr>
          <t>Bob Jensen:</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56" authorId="0">
      <text>
        <r>
          <rPr>
            <b/>
            <sz val="8"/>
            <rFont val="Tahoma"/>
            <family val="2"/>
          </rPr>
          <t>Bob Jensen:</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56" authorId="0">
      <text>
        <r>
          <rPr>
            <b/>
            <sz val="8"/>
            <rFont val="Tahoma"/>
            <family val="2"/>
          </rPr>
          <t>Bob Jensen:</t>
        </r>
        <r>
          <rPr>
            <sz val="8"/>
            <rFont val="Tahoma"/>
            <family val="0"/>
          </rPr>
          <t xml:space="preserve">
Net settlement balance receivable (payable) including the previous period's net settlement balance plus accrued interest receivable (payable) plus payments (receipts).</t>
        </r>
      </text>
    </comment>
    <comment ref="E56" authorId="0">
      <text>
        <r>
          <rPr>
            <b/>
            <sz val="8"/>
            <rFont val="Tahoma"/>
            <family val="2"/>
          </rPr>
          <t>Bob Jensen:</t>
        </r>
        <r>
          <rPr>
            <sz val="8"/>
            <rFont val="Tahoma"/>
            <family val="0"/>
          </rPr>
          <t xml:space="preserve">
Total interest expense is the accrued interest on the principal value of the debt plus any amortization of basis adjustment.</t>
        </r>
      </text>
    </comment>
    <comment ref="F56" authorId="0">
      <text>
        <r>
          <rPr>
            <b/>
            <sz val="8"/>
            <rFont val="Tahoma"/>
            <family val="2"/>
          </rPr>
          <t>Bob Jensen:</t>
        </r>
        <r>
          <rPr>
            <sz val="8"/>
            <rFont val="Tahoma"/>
            <family val="0"/>
          </rPr>
          <t xml:space="preserve">
Total payments made for this period.</t>
        </r>
      </text>
    </comment>
    <comment ref="C58" authorId="0">
      <text>
        <r>
          <rPr>
            <b/>
            <sz val="8"/>
            <rFont val="Tahoma"/>
            <family val="2"/>
          </rPr>
          <t>Bob Jensen:</t>
        </r>
        <r>
          <rPr>
            <sz val="8"/>
            <rFont val="Tahoma"/>
            <family val="0"/>
          </rPr>
          <t xml:space="preserve">
This is the accrued quarterly interest on the face value of the $1 million debt at 6.41%/annum or 0.0641/4 per quarter.</t>
        </r>
      </text>
    </comment>
    <comment ref="D58" authorId="0">
      <text>
        <r>
          <rPr>
            <b/>
            <sz val="8"/>
            <rFont val="Tahoma"/>
            <family val="2"/>
          </rPr>
          <t>Bob Jensen:</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58" authorId="0">
      <text>
        <r>
          <rPr>
            <b/>
            <sz val="8"/>
            <rFont val="Tahoma"/>
            <family val="2"/>
          </rPr>
          <t>Bob Jensen:</t>
        </r>
        <r>
          <rPr>
            <sz val="8"/>
            <rFont val="Tahoma"/>
            <family val="0"/>
          </rPr>
          <t xml:space="preserve">
Interest on the face value of the debt plus accrued interest payable or receivable on the previous period's net swap settlement balance.</t>
        </r>
      </text>
    </comment>
    <comment ref="C59" authorId="0">
      <text>
        <r>
          <rPr>
            <b/>
            <sz val="8"/>
            <rFont val="Tahoma"/>
            <family val="2"/>
          </rPr>
          <t>Bob Jensen:</t>
        </r>
        <r>
          <rPr>
            <sz val="8"/>
            <rFont val="Tahoma"/>
            <family val="0"/>
          </rPr>
          <t xml:space="preserve">
This is the payment of the accrued quarterly interest on the debt.</t>
        </r>
      </text>
    </comment>
    <comment ref="D59" authorId="0">
      <text>
        <r>
          <rPr>
            <b/>
            <sz val="8"/>
            <rFont val="Tahoma"/>
            <family val="2"/>
          </rPr>
          <t>Bob Jensen:</t>
        </r>
        <r>
          <rPr>
            <sz val="8"/>
            <rFont val="Tahoma"/>
            <family val="0"/>
          </rPr>
          <t xml:space="preserve">
This is the difference between the variable rate paid in the swap and the fixed rate received x $1 million. [ (0.0742 -0.0641)/4 x 1000000]</t>
        </r>
      </text>
    </comment>
    <comment ref="F59" authorId="0">
      <text>
        <r>
          <rPr>
            <b/>
            <sz val="8"/>
            <rFont val="Tahoma"/>
            <family val="2"/>
          </rPr>
          <t>Bob Jensen:</t>
        </r>
        <r>
          <rPr>
            <sz val="8"/>
            <rFont val="Tahoma"/>
            <family val="0"/>
          </rPr>
          <t xml:space="preserve">
This figure is the sum of all payments of interest for this period including payments (receipts) on swaps.</t>
        </r>
      </text>
    </comment>
    <comment ref="C60" authorId="0">
      <text>
        <r>
          <rPr>
            <b/>
            <sz val="8"/>
            <rFont val="Tahoma"/>
            <family val="2"/>
          </rPr>
          <t>Bob Jensen:</t>
        </r>
        <r>
          <rPr>
            <sz val="8"/>
            <rFont val="Tahoma"/>
            <family val="0"/>
          </rPr>
          <t xml:space="preserve">
This PMT amortizes the $2479 discount on the value of the debt at the end of the previous quarter.  PV = $2479.01, FV = 0, i = 0.0742/4, n = 1, ordinary annnuity.</t>
        </r>
      </text>
    </comment>
    <comment ref="C61" authorId="0">
      <text>
        <r>
          <rPr>
            <b/>
            <sz val="8"/>
            <rFont val="Tahoma"/>
            <family val="2"/>
          </rPr>
          <t>Bob Jensen:</t>
        </r>
        <r>
          <rPr>
            <sz val="8"/>
            <rFont val="Tahoma"/>
            <family val="0"/>
          </rPr>
          <t xml:space="preserve">
Since the debt is paid at the end of this quarter, there is no effect from a change in interest rates.</t>
        </r>
      </text>
    </comment>
    <comment ref="D61" authorId="0">
      <text>
        <r>
          <rPr>
            <b/>
            <sz val="8"/>
            <rFont val="Tahoma"/>
            <family val="2"/>
          </rPr>
          <t>Bob Jensen:</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62" authorId="0">
      <text>
        <r>
          <rPr>
            <b/>
            <sz val="8"/>
            <rFont val="Tahoma"/>
            <family val="2"/>
          </rPr>
          <t>Bob Jensen:</t>
        </r>
        <r>
          <rPr>
            <sz val="8"/>
            <rFont val="Tahoma"/>
            <family val="0"/>
          </rPr>
          <t xml:space="preserve">
Example 2 does not show the payment of the principal, but obviously the $1,000,000 principal is repaid at the end of the 8th quarter.</t>
        </r>
      </text>
    </comment>
    <comment ref="D62" authorId="0">
      <text>
        <r>
          <rPr>
            <b/>
            <sz val="8"/>
            <rFont val="Tahoma"/>
            <family val="2"/>
          </rPr>
          <t>Bob Jensen:</t>
        </r>
        <r>
          <rPr>
            <sz val="8"/>
            <rFont val="Tahoma"/>
            <family val="0"/>
          </rPr>
          <t xml:space="preserve">
Net settlement balance receivable (payable) including the previous period's net settlement balance plus accrued interest receivable (payable) plus payments (receipts).  The zero balance is insured by the assumed effectiveness of the hedge.</t>
        </r>
      </text>
    </comment>
    <comment ref="E62" authorId="0">
      <text>
        <r>
          <rPr>
            <b/>
            <sz val="8"/>
            <rFont val="Tahoma"/>
            <family val="2"/>
          </rPr>
          <t>Bob Jensen:</t>
        </r>
        <r>
          <rPr>
            <sz val="8"/>
            <rFont val="Tahoma"/>
            <family val="0"/>
          </rPr>
          <t xml:space="preserve">
Total interest expense is the accrued interest on the principal value of the debt plus any amortization of basis adjustment.</t>
        </r>
      </text>
    </comment>
    <comment ref="F62" authorId="0">
      <text>
        <r>
          <rPr>
            <b/>
            <sz val="8"/>
            <rFont val="Tahoma"/>
            <family val="2"/>
          </rPr>
          <t>Bob Jensen:</t>
        </r>
        <r>
          <rPr>
            <sz val="8"/>
            <rFont val="Tahoma"/>
            <family val="0"/>
          </rPr>
          <t xml:space="preserve">
Total payments made for this period.</t>
        </r>
      </text>
    </comment>
  </commentList>
</comments>
</file>

<file path=xl/sharedStrings.xml><?xml version="1.0" encoding="utf-8"?>
<sst xmlns="http://schemas.openxmlformats.org/spreadsheetml/2006/main" count="1093" uniqueCount="328">
  <si>
    <t>curve for Quarter 1.  In fact, there are an infinite number of possible yield curves</t>
  </si>
  <si>
    <t>that can be used to derive the amortizations given in the FASB's solution to</t>
  </si>
  <si>
    <t>Example 2 in SFAS 133.</t>
  </si>
  <si>
    <t>The Quarter 1 change in swap value is ($1,149) with a $156 Quarter 2 amortizaton in</t>
  </si>
  <si>
    <t>of $156 must accumulate to ($1,149).  The interest rate that will allow payments of</t>
  </si>
  <si>
    <t xml:space="preserve">$156 to accumulate to this value can be computed from Excel'a RATE function.  If </t>
  </si>
  <si>
    <t xml:space="preserve">the rate is known, however, Excel's PMT function can be used to computer the </t>
  </si>
  <si>
    <t>amortization amount.  These calculations for Quarter 2 are as follows:</t>
  </si>
  <si>
    <t>= present value of $156.34 for seven periods at the 1.62% quarterly rate</t>
  </si>
  <si>
    <t>= quarterly rate for $156.34 to accumulate to ($1,149)</t>
  </si>
  <si>
    <t>= future value of $156.34 for seven periods at the 1.62% quarterly rate</t>
  </si>
  <si>
    <r>
      <t xml:space="preserve">the Example 2 solution provided by the FASB.  </t>
    </r>
    <r>
      <rPr>
        <b/>
        <i/>
        <sz val="10"/>
        <rFont val="Arial"/>
        <family val="2"/>
      </rPr>
      <t>Ceteris-paribus</t>
    </r>
    <r>
      <rPr>
        <b/>
        <sz val="10"/>
        <rFont val="Arial"/>
        <family val="2"/>
      </rPr>
      <t>, seven payments</t>
    </r>
  </si>
  <si>
    <t>of the note is in doubt, the "value" of the debt can clearly fall below the values computed</t>
  </si>
  <si>
    <t xml:space="preserve">There is potential credit risk on the part of the ABC Company.  If repayment  </t>
  </si>
  <si>
    <t>change in ABC's outstanding debt.  The swap agreement should be very clear on just</t>
  </si>
  <si>
    <t>own debt than actions by XYZ Company.</t>
  </si>
  <si>
    <t>how debt is to be valued.  If the market for the debt is very thin, bid and ask prices</t>
  </si>
  <si>
    <t xml:space="preserve">ABC might write (sell) options on the debt in a way that price movements are </t>
  </si>
  <si>
    <t>the swap payment cash outflow soared to $2,975 bringing the note plus swap</t>
  </si>
  <si>
    <t>The company has in effect converted a fixed rate note into a variable rate</t>
  </si>
  <si>
    <t>Note</t>
  </si>
  <si>
    <t>this SFAS 133 Example 2 is paying a fixed interest rate on the note and has a variable</t>
  </si>
  <si>
    <t xml:space="preserve">swap than will ABC Company.  ABC's obligation on the each note is fixed at 6.41% </t>
  </si>
  <si>
    <t xml:space="preserve">How might ABC Company hedge against these debt value fluctuations without </t>
  </si>
  <si>
    <t>Notes payable</t>
  </si>
  <si>
    <t xml:space="preserve">    Fair Value Hedge of Fixed-Rate Interest-Bearing Debt</t>
  </si>
  <si>
    <t>This is Bob Jensen's answer file.</t>
  </si>
  <si>
    <t>Quarter</t>
  </si>
  <si>
    <t>Principal</t>
  </si>
  <si>
    <t>FMV</t>
  </si>
  <si>
    <t>07/01/x1</t>
  </si>
  <si>
    <t>09/30/x1</t>
  </si>
  <si>
    <t>12/31/x1</t>
  </si>
  <si>
    <t>03/31/x1</t>
  </si>
  <si>
    <t>06/30/x2</t>
  </si>
  <si>
    <t xml:space="preserve"> </t>
  </si>
  <si>
    <t>Debit</t>
  </si>
  <si>
    <t>Balance</t>
  </si>
  <si>
    <t>Cash</t>
  </si>
  <si>
    <t>Interest rate swaps receivable/payable</t>
  </si>
  <si>
    <t>-This entry is not necessary in the real world since the swap had no cost.</t>
  </si>
  <si>
    <t>Original</t>
  </si>
  <si>
    <t>Current</t>
  </si>
  <si>
    <t>Swap</t>
  </si>
  <si>
    <t>Amortization</t>
  </si>
  <si>
    <t>Interest</t>
  </si>
  <si>
    <t>Value</t>
  </si>
  <si>
    <t>Rate</t>
  </si>
  <si>
    <t>Adjustment</t>
  </si>
  <si>
    <t>06/30/x3</t>
  </si>
  <si>
    <t>Retained earnings</t>
  </si>
  <si>
    <t>09/30/x2</t>
  </si>
  <si>
    <t>12/31/x2</t>
  </si>
  <si>
    <t>03/31/x3</t>
  </si>
  <si>
    <t xml:space="preserve">                   Call (800) 748-0659 or go to web site http://www.rutgers.edu/Accounting/raw/fasb/home2.html</t>
  </si>
  <si>
    <t xml:space="preserve">                   Copies are $11.50 each and are subject to academic discounting.</t>
  </si>
  <si>
    <t>Statement on derivatives is available as Publication Number 186-B, June 1998, Product Code S133</t>
  </si>
  <si>
    <t xml:space="preserve">                   FASB Statement No. 133, Accounting for Derivative  Instruments and Hedging Activities</t>
  </si>
  <si>
    <t xml:space="preserve">  SFAS 133 replaces the Exposure Draft publication Number 162-B, June 1996</t>
  </si>
  <si>
    <t xml:space="preserve">The interest rate swap in this case is settled in such a way that the market </t>
  </si>
  <si>
    <t>value of the debt plus (or minus) the recorded swap value always is equal</t>
  </si>
  <si>
    <t xml:space="preserve">to the face value of the debt.  For example, for the third quarter (ended on </t>
  </si>
  <si>
    <t>March 31, 20x2) in Example 2, the adjusted basis of the debt plus the</t>
  </si>
  <si>
    <t xml:space="preserve">the debt is below face value such that swap becomes a swap payable with a </t>
  </si>
  <si>
    <t xml:space="preserve">credit balance.  For example, at the end of Quarter 4 ending on June 30, 20x2 </t>
  </si>
  <si>
    <t xml:space="preserve"> the equation become ($988,645) + ($11,355) = $1,000,000.in combined</t>
  </si>
  <si>
    <t>fair market value.</t>
  </si>
  <si>
    <t>In terms of cash flows, why is this "hedge" of fair market value really a speculation in</t>
  </si>
  <si>
    <t>terms of swap cash flows?</t>
  </si>
  <si>
    <t>Swap cash outflows are equal to amount of change in fair market value of</t>
  </si>
  <si>
    <t>the debt.  Various factors can contribute to this value change, the most important</t>
  </si>
  <si>
    <t>of which is usually interest rate fluctuation.  If interest rates rise ceterus paribus,</t>
  </si>
  <si>
    <t xml:space="preserve">enormous swap payments.  For example, in Quarter 5 ended on June 30, 20x2 </t>
  </si>
  <si>
    <t>the value of the debt declines and vice versa for declines in interest rates.  Huge</t>
  </si>
  <si>
    <t>payments to $16,025 + $2,975 = $19,000.</t>
  </si>
  <si>
    <t>jumps in interest rates that cause the debt's value to plunge will result in</t>
  </si>
  <si>
    <t xml:space="preserve">In a sense the SFAS 133 proposal for fair value swaps such as this do not </t>
  </si>
  <si>
    <t>disclose that the "hedge" is really a risky speculation in terms of cash flows.</t>
  </si>
  <si>
    <t>speculation.  Presumably, the motivation is an anticipation of declining rather than</t>
  </si>
  <si>
    <t>rising interest rates.  In Example 2, interest rates rose in in seven out of the eight</t>
  </si>
  <si>
    <t>quarters.  Hence the swap was a very bad deal and lost $12,225 =</t>
  </si>
  <si>
    <t xml:space="preserve">&amp;140,425 - ($16,025)(8).  </t>
  </si>
  <si>
    <t>Payment</t>
  </si>
  <si>
    <t>Total =</t>
  </si>
  <si>
    <t>Debt and swap current values are compared below:</t>
  </si>
  <si>
    <t>How does a company obtain a swap such as this one that is a fair value hedge</t>
  </si>
  <si>
    <t>Most interest rate swaps not traded in the open market.  They are custom swaps</t>
  </si>
  <si>
    <t>that are usually arranged by third party financial institutions.  The ABC Company in</t>
  </si>
  <si>
    <t>swap payment.  The other party to the swap may either be speculating that interest</t>
  </si>
  <si>
    <t xml:space="preserve">rates will rise or that the note's value will decline for other reasons.  </t>
  </si>
  <si>
    <t>It would be very difficult to create a fully effective swap using market based contracts.</t>
  </si>
  <si>
    <t>Suppose XYZ Company is the party that entered into the Example 2 swap with the</t>
  </si>
  <si>
    <t>ABC Company.  In a sense, XYZ Company will have a more difficult time valuing the</t>
  </si>
  <si>
    <t>per year.  XYZ's swap receipts or payments are variable depending upon the value</t>
  </si>
  <si>
    <t xml:space="preserve">may not be influenced by various factors other than interest rate movements in the  </t>
  </si>
  <si>
    <t xml:space="preserve">economy.  Actions by ABC Company may have more influence on the price of their  </t>
  </si>
  <si>
    <t>The bottom line is that auditors for both ABC Company and XYZ company must look</t>
  </si>
  <si>
    <t>very carefully at how the debt and swaps are valued.  The final accounting is not quite</t>
  </si>
  <si>
    <t>so simple as in an example where fair market values are simply assumed in the</t>
  </si>
  <si>
    <t>illustration.</t>
  </si>
  <si>
    <t xml:space="preserve">Limited guidance on fair value swap contracting is given in SFAS 133, pp. 11-17, </t>
  </si>
  <si>
    <t>Paragraphs 20-22.</t>
  </si>
  <si>
    <t xml:space="preserve">hedged.  </t>
  </si>
  <si>
    <t xml:space="preserve">See SFAS 133, p. 12, Paragraph 20c for a discussion of written options </t>
  </si>
  <si>
    <t>using an interest rate swap?</t>
  </si>
  <si>
    <t xml:space="preserve">In custom contracts, the financial institution that brokered the swap usually will </t>
  </si>
  <si>
    <t>contract to make good on the defaulted swap payments of either party.  Hence,</t>
  </si>
  <si>
    <t xml:space="preserve">risk of default on swap payments to be received by ABC company are not in </t>
  </si>
  <si>
    <t>great jeopardy.</t>
  </si>
  <si>
    <t>Estimated</t>
  </si>
  <si>
    <t>Debt</t>
  </si>
  <si>
    <t>-To record a fixed rate Debt payable</t>
  </si>
  <si>
    <t>Paragraph 117 Data of SFAS 133 (No ineffectiveness)</t>
  </si>
  <si>
    <t>= Question Number</t>
  </si>
  <si>
    <t>Fair Value Hedge of Fixed-Rate Interest-Bearing Debt</t>
  </si>
  <si>
    <t>Questions</t>
  </si>
  <si>
    <t>Annual</t>
  </si>
  <si>
    <t>Percent</t>
  </si>
  <si>
    <t>Change</t>
  </si>
  <si>
    <t>in Debt</t>
  </si>
  <si>
    <t>FMV%</t>
  </si>
  <si>
    <t>(Credit)</t>
  </si>
  <si>
    <t>What paragraphs in SFAS 133 (other than Paragraphs 104-293) prescribe the</t>
  </si>
  <si>
    <t>Summarize the prescribed rule for this fair value hedge of a forecasted</t>
  </si>
  <si>
    <t>transaction.</t>
  </si>
  <si>
    <t xml:space="preserve">Paragraph 22 on Page 15 of SFAS 133 states:  "The gain or loss on the hedging </t>
  </si>
  <si>
    <t>instrument shall be recognized currently in earnings."  It goes on to state that</t>
  </si>
  <si>
    <t>ineffective hedge treatment journal entries in Example 2?</t>
  </si>
  <si>
    <t>the gain or loss is equal to the change in fair value of the derivative contract.</t>
  </si>
  <si>
    <t>More elaboration is provided in Paragraphs 363-369 on Pages 168-170.</t>
  </si>
  <si>
    <t xml:space="preserve">Warning:  This file is best viewed in Excel software rather than in a web browser.  </t>
  </si>
  <si>
    <t>On that same date, ABC also enters into a two-year receive-fixed, pay-variable interest rate</t>
  </si>
  <si>
    <t xml:space="preserve">swap.   ABC designates the interest rate swap as a hedge of the changes in the fair value </t>
  </si>
  <si>
    <t>of the fixed-rate debt attributable to changes in market interest rates.  The terms of the</t>
  </si>
  <si>
    <t>Example 2 of SFAS 133, Page 63, Paragraph 115</t>
  </si>
  <si>
    <t>What is missing in SFAS 133 for computation of the interest accruals shown in the</t>
  </si>
  <si>
    <t>Hint:  See the comments on the various cells in Sheet 2.</t>
  </si>
  <si>
    <t>The FASB decided not to provide the yield curve for any example in SFAS 133</t>
  </si>
  <si>
    <t>and not to explain alternative methods of computing accruals derived from yield</t>
  </si>
  <si>
    <t>curves.  You can read more about this at the following web document:</t>
  </si>
  <si>
    <t>http://www.cs.trinity.edu/~rjensen/133accr.htm</t>
  </si>
  <si>
    <t>Yield curves are defined at the following web site:</t>
  </si>
  <si>
    <t>http://www.cs.trinity.edu/~rjensen/133glosf.htm</t>
  </si>
  <si>
    <t>You must be able to describe how to compute any number in Sheet 2.</t>
  </si>
  <si>
    <t>What is meant by a "fair value hedge" of fixed rate debt?  Explain in terms</t>
  </si>
  <si>
    <t>of the Example 2 in Sheet 2.</t>
  </si>
  <si>
    <t>table in Paragraph 117 on Page 65?  For example, why can't readers of SFAS 133</t>
  </si>
  <si>
    <t>derive the  interest accruals 19, 17, 216, 181, 134, and 46?</t>
  </si>
  <si>
    <t>03/31/x2</t>
  </si>
  <si>
    <t>present values or their equivalent yields to maturity are needed to derive the yield</t>
  </si>
  <si>
    <t>What is the yield curve for the note's FMV on 9/30/x1 at the end of Quarter 1?</t>
  </si>
  <si>
    <t>At the end of Quarter 1, there are 8-1=7 quarters remaining.  In Example 2, the</t>
  </si>
  <si>
    <t>FASB does not provide the Time 1 present values for the seven quarters.  These</t>
  </si>
  <si>
    <t>= amortization of the change in FMV for the next seven quarters.</t>
  </si>
  <si>
    <t xml:space="preserve">($1,001,074) + $1,074 = ($1,000,000).  In all other quarters, the adjusted value of </t>
  </si>
  <si>
    <t>you notice that basis adjustments are amortized in Page 65 but not in Page 75.</t>
  </si>
  <si>
    <t>Please explain the reason why.</t>
  </si>
  <si>
    <t>Example 2 is a fair value hedge in contrast to the cash flow hedge in Example 5.</t>
  </si>
  <si>
    <t>In reality, it does not much matter since effects of rate changes are plugged for</t>
  </si>
  <si>
    <t>the differences whether or not the amortization is actually measured.</t>
  </si>
  <si>
    <t>Why isn't the $1 million note being hedged in Example 2 marked to market at the</t>
  </si>
  <si>
    <t>The note is apparently intended to be held to maturity such that the SFAS 133</t>
  </si>
  <si>
    <t>were adjusted every quarter for fair value, the fair value hedge in Example 2</t>
  </si>
  <si>
    <t>would not qualify as a SFAS 133 fair value hedge.  See Paragraph 405 for the</t>
  </si>
  <si>
    <t>accounting in Paragraph 428 requires that it maintained at historical cost.  If it</t>
  </si>
  <si>
    <t>FASB's reasoning on that matter.  The main reason is to avoid double counting</t>
  </si>
  <si>
    <t>of value changes in earnings.</t>
  </si>
  <si>
    <t>On July 1, 20X1, ABC Company borrows $1,000,000 to be repaid on June 30, 20X3.</t>
  </si>
  <si>
    <t>adjusted basis of the interest rate swap receivable is equal to the sum of</t>
  </si>
  <si>
    <t>LIBOR</t>
  </si>
  <si>
    <t>Fixed-Rate</t>
  </si>
  <si>
    <t>Interest-Rate</t>
  </si>
  <si>
    <t>Expense</t>
  </si>
  <si>
    <t>Net</t>
  </si>
  <si>
    <t>Interest accrued</t>
  </si>
  <si>
    <t>Payments (receipts)</t>
  </si>
  <si>
    <t>Effect of change in rates</t>
  </si>
  <si>
    <t>9/30/20X1</t>
  </si>
  <si>
    <t>12/31/20X1</t>
  </si>
  <si>
    <t>Periods</t>
  </si>
  <si>
    <t>remaining</t>
  </si>
  <si>
    <t>Amortization of basis adjustment</t>
  </si>
  <si>
    <t>3/31/20X2</t>
  </si>
  <si>
    <t>6/30/20X2</t>
  </si>
  <si>
    <t>9/30/20X2</t>
  </si>
  <si>
    <t>12/31/20X2</t>
  </si>
  <si>
    <t>7/1/20X1</t>
  </si>
  <si>
    <t>Period</t>
  </si>
  <si>
    <t>Scroll down slowly and try to follow the logic of a fair value hedge.</t>
  </si>
  <si>
    <t>Date</t>
  </si>
  <si>
    <t>Quarterly</t>
  </si>
  <si>
    <t>Page 65</t>
  </si>
  <si>
    <t>of Basis</t>
  </si>
  <si>
    <t xml:space="preserve">This presents an interesting dilemma.   It seems to me that the only reason for hedging fair </t>
  </si>
  <si>
    <t>value of the debt in this instance is in anticipation refinancing due to an expected plunge</t>
  </si>
  <si>
    <t>in interest rates.  If ABC Company is anticipating buying back its debt, the debt is</t>
  </si>
  <si>
    <t>not truly "Hold-to-Maturity" and should accounted for as "Available-for-Sale/Purchase).</t>
  </si>
  <si>
    <t>on the basis of interest rate movements.  As is shown in Sheet 6 (Explanation), the</t>
  </si>
  <si>
    <t>note values shown in Example 2 are not highly correlated with value change percentages</t>
  </si>
  <si>
    <t>based only on LIBOR spot rate movements.  It is not clear why this difference exists.</t>
  </si>
  <si>
    <t>Is the fair market value of the Example 2 swap really the change in value caused</t>
  </si>
  <si>
    <t>by LIBOR spot rate percentage changes?</t>
  </si>
  <si>
    <t>and a cash flow speculation?  Where do companies go for such deals?</t>
  </si>
  <si>
    <t>in this context.  However, the options may be very ineffective if debt value has a low correlation with</t>
  </si>
  <si>
    <t>the underlying of the option such as LIBOR.</t>
  </si>
  <si>
    <t>It is very difficult to find something other than a custom fair value swap that will hedge</t>
  </si>
  <si>
    <t>fair value that has a low correlation general interest movements such as LIBOR or Treasury rates.</t>
  </si>
  <si>
    <t>In Example 2, the note value changes have a relatively low correlation with LIBOR movements.</t>
  </si>
  <si>
    <t>Interest Rate</t>
  </si>
  <si>
    <t>Cash Flow</t>
  </si>
  <si>
    <t>Receivable/</t>
  </si>
  <si>
    <t>The journal entries corresponding to the above outcomes are shown below.</t>
  </si>
  <si>
    <t>found in Edition 2 of Derivative Securities by Robert Jarrow and Stuart Trumbull</t>
  </si>
  <si>
    <t>How are interest rate swaps valued in practice?  Illustrate this using the explanation</t>
  </si>
  <si>
    <t>(Southwestern College Publishing, 2000, pp. 434-439.)  Try to derive the</t>
  </si>
  <si>
    <t xml:space="preserve">Interest </t>
  </si>
  <si>
    <t>Rate Swap</t>
  </si>
  <si>
    <t>Valuation</t>
  </si>
  <si>
    <t>(Payable)</t>
  </si>
  <si>
    <t>ABC Company</t>
  </si>
  <si>
    <t>Sum =</t>
  </si>
  <si>
    <t>FAS 133 Example 2 swap valuations (see Page 65 FAS 133).</t>
  </si>
  <si>
    <t>Eample 2</t>
  </si>
  <si>
    <t>Consider the following calculations for the $175 swap cash flow on September 30:</t>
  </si>
  <si>
    <t>LIBOR APR</t>
  </si>
  <si>
    <t>Difference =</t>
  </si>
  <si>
    <t>APR Difference</t>
  </si>
  <si>
    <t>Days</t>
  </si>
  <si>
    <t>91/365</t>
  </si>
  <si>
    <t>Swap Value =</t>
  </si>
  <si>
    <t>($1,000,000)(.00007)(91/365) using the equation on Page 434 of Jarrow and Turnbull (2000)</t>
  </si>
  <si>
    <t>Swap Payment =</t>
  </si>
  <si>
    <t>Answers are shown below:</t>
  </si>
  <si>
    <t>The FASB does not provide the yield curve of treasury bill or Eurodollar deposits.  However,</t>
  </si>
  <si>
    <t>in Example 2, the FASB does state that the yield curve is flat (linear).  Consider the following</t>
  </si>
  <si>
    <t>alternative yield curves:</t>
  </si>
  <si>
    <t>Present Value</t>
  </si>
  <si>
    <t>Yield Curve</t>
  </si>
  <si>
    <t>Amount</t>
  </si>
  <si>
    <t>Swap Payment</t>
  </si>
  <si>
    <t>Value on</t>
  </si>
  <si>
    <t>Note that in real life, the yield curve probably will not be flat as shown above.  Due</t>
  </si>
  <si>
    <t>to term structure of interest rates, interest rates in later periods may be higher</t>
  </si>
  <si>
    <t>than interest rates in early periods.</t>
  </si>
  <si>
    <t xml:space="preserve">   There may be rounding error since the FASB used 90/360</t>
  </si>
  <si>
    <t>Derivation of Yield Curve Factors</t>
  </si>
  <si>
    <t>Summary of Cash Transactions</t>
  </si>
  <si>
    <t>Sources of Cash:</t>
  </si>
  <si>
    <t>Applications of Cash:</t>
  </si>
  <si>
    <t>Payoff</t>
  </si>
  <si>
    <t>Proceeds</t>
  </si>
  <si>
    <t xml:space="preserve">          Net decrease in cash = </t>
  </si>
  <si>
    <t xml:space="preserve">http://www.trinity.edu/rjensen/acct5341/speakers/133glosf.htm </t>
  </si>
  <si>
    <t>A glossary of FAS 133 terminology is available at</t>
  </si>
  <si>
    <t>Questions Spreadsheet for Student Assignments</t>
  </si>
  <si>
    <t>What are yield curves and swap curves?</t>
  </si>
  <si>
    <t xml:space="preserve">FAS 133, gains and losses on a fair market hedging derivative are charged to current earnings. </t>
  </si>
  <si>
    <t>-To record a fixed rate debt payable</t>
  </si>
  <si>
    <t xml:space="preserve">effectively hedged are assumed to be charged interest expense in a fair value hedge.  Under </t>
  </si>
  <si>
    <t xml:space="preserve">The OCI account can only be used for cash flow hedges.  </t>
  </si>
  <si>
    <t>.</t>
  </si>
  <si>
    <t>Fixed</t>
  </si>
  <si>
    <t>Payments</t>
  </si>
  <si>
    <t>Variable</t>
  </si>
  <si>
    <t xml:space="preserve">Swap </t>
  </si>
  <si>
    <t>Receivable</t>
  </si>
  <si>
    <t>Payable</t>
  </si>
  <si>
    <t>Settlement</t>
  </si>
  <si>
    <t>Calculations are explained in the comments for the various cells below.</t>
  </si>
  <si>
    <t>Swap Value</t>
  </si>
  <si>
    <t>Interest expense (revenue)</t>
  </si>
  <si>
    <t>-To close Interest expense (revenue)</t>
  </si>
  <si>
    <t>Receipts</t>
  </si>
  <si>
    <t>Gross</t>
  </si>
  <si>
    <t>Flow</t>
  </si>
  <si>
    <t>Combined</t>
  </si>
  <si>
    <t>Loan</t>
  </si>
  <si>
    <t>Loan +</t>
  </si>
  <si>
    <t>Fair Value Hedge</t>
  </si>
  <si>
    <t>Example 2 of SFAS 133 Appendix B, Paragraphs 111-120.</t>
  </si>
  <si>
    <t>Paragraph 119 Explanations</t>
  </si>
  <si>
    <t xml:space="preserve">With a </t>
  </si>
  <si>
    <t>FV Hedge</t>
  </si>
  <si>
    <t xml:space="preserve">Without a </t>
  </si>
  <si>
    <t>Net Impact of</t>
  </si>
  <si>
    <t xml:space="preserve">hedged item under FAS 133 Paragraphs 20-27.  Gains and losses in value that are not </t>
  </si>
  <si>
    <t>interest rate swap and the debt are shown in the "Effective" spreadsheet..</t>
  </si>
  <si>
    <t>Prior to assigning the questions below, students are given selected journal entries in</t>
  </si>
  <si>
    <t>the "Effective" spreadsheet.  The term "Effective" means there was no hedge ineffectiveness.</t>
  </si>
  <si>
    <t xml:space="preserve">Students should complete the journal entries in the "Effective" spreadsheet before answering </t>
  </si>
  <si>
    <t>the questions below.</t>
  </si>
  <si>
    <t>end of each quarter without a hedge?  What would be the impact on the Paragraph 117 solution if the</t>
  </si>
  <si>
    <t>note was adjusted to fair value every quarter without a hedge?</t>
  </si>
  <si>
    <t>When you compare Paragraph 117 with Paragraph 137 of Example 5 in SFAS 133,</t>
  </si>
  <si>
    <t>Accrual</t>
  </si>
  <si>
    <t>with an interest rate swap.</t>
  </si>
  <si>
    <t>Firm Com.</t>
  </si>
  <si>
    <t>Firm</t>
  </si>
  <si>
    <t>Commitment</t>
  </si>
  <si>
    <t>-To record change in swap fair value</t>
  </si>
  <si>
    <t>Firm commitment equity account</t>
  </si>
  <si>
    <t>For unbooked hedged items that are hedged for value, the FASB invented a Firm Commitment equity account that</t>
  </si>
  <si>
    <t>works much the same way that OCI works for cash flow hedging.</t>
  </si>
  <si>
    <t>-To record swap payment</t>
  </si>
  <si>
    <t>On the same day it signs a firm commitment to borrow $1 million, XYZ Company hedges this firm commitment</t>
  </si>
  <si>
    <t xml:space="preserve">This is a modification of Example 2 assuming that XYZ Company signs a contract to loan money on </t>
  </si>
  <si>
    <t>in two years. Itt made a firm commitment to loan $1 million at the end of two years at 6.41%.</t>
  </si>
  <si>
    <t>XYZ has no cash flow risk, but it does fear that interest rates will rise and reduce the value of its future investment.</t>
  </si>
  <si>
    <t>Notes receivable</t>
  </si>
  <si>
    <t>Investment</t>
  </si>
  <si>
    <t>Hedged</t>
  </si>
  <si>
    <t>Total</t>
  </si>
  <si>
    <t>Fair Val.</t>
  </si>
  <si>
    <t xml:space="preserve">Fair </t>
  </si>
  <si>
    <t>Summary of Cash Transactions and Fair Value</t>
  </si>
  <si>
    <t>Since there is no booked Note Receivable account, its value cannot be changed in fair value hedge accounting.</t>
  </si>
  <si>
    <t>Notional</t>
  </si>
  <si>
    <t>-To record a fixed rate investment</t>
  </si>
  <si>
    <t>Analysis Assuming a Frim Commitment Hedge With No Ineffectiveness</t>
  </si>
  <si>
    <t>-To record interest swap receipt (payment)</t>
  </si>
  <si>
    <t>Analysis Assuming a Perfect Hedge With No Ineffectiveness</t>
  </si>
  <si>
    <t>-To record debt interest payment</t>
  </si>
  <si>
    <t>-To record change in debt fair value</t>
  </si>
  <si>
    <t xml:space="preserve"> It will be assumed that ABC Company adjusts debt to fair value as a qualified fair value</t>
  </si>
  <si>
    <t>Interest accrual</t>
  </si>
  <si>
    <t>in Cash</t>
  </si>
  <si>
    <t xml:space="preserve">          Net increase </t>
  </si>
  <si>
    <t xml:space="preserve">          Net decrease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</si>
</sst>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0.0000%"/>
    <numFmt numFmtId="167" formatCode="0_);\(0\)"/>
    <numFmt numFmtId="168" formatCode="0_);[Red]\(0\)"/>
    <numFmt numFmtId="169" formatCode="&quot;$&quot;#,##0.0_);[Red]\(&quot;$&quot;#,##0.0\)"/>
    <numFmt numFmtId="170" formatCode="0.000000_);\(0.000000\)"/>
    <numFmt numFmtId="171" formatCode="0.0%"/>
    <numFmt numFmtId="172" formatCode="0.00000"/>
    <numFmt numFmtId="173" formatCode="0.0000"/>
    <numFmt numFmtId="174" formatCode="0.00000%"/>
    <numFmt numFmtId="175" formatCode="0.000000%"/>
    <numFmt numFmtId="176" formatCode="0.00000000"/>
    <numFmt numFmtId="177" formatCode="0.0000000"/>
    <numFmt numFmtId="178" formatCode="0.000000"/>
    <numFmt numFmtId="179" formatCode="0.00_);\(0.00\)"/>
    <numFmt numFmtId="180" formatCode="0.0_);\(0.0\)"/>
    <numFmt numFmtId="181" formatCode="&quot;$&quot;#,##0.000_);[Red]\(&quot;$&quot;#,##0.000\)"/>
    <numFmt numFmtId="182" formatCode="&quot;$&quot;#,##0.0000_);[Red]\(&quot;$&quot;#,##0.0000\)"/>
    <numFmt numFmtId="183" formatCode="0.000"/>
    <numFmt numFmtId="184" formatCode="0.0"/>
    <numFmt numFmtId="185" formatCode="mmmm\ d\,\ yyyy"/>
    <numFmt numFmtId="186" formatCode="mm/dd/yy"/>
    <numFmt numFmtId="187" formatCode="&quot;$&quot;#,##0.0"/>
    <numFmt numFmtId="188" formatCode="&quot;$&quot;#,##0.00"/>
    <numFmt numFmtId="189" formatCode="&quot;$&quot;#,##0.0_);\(&quot;$&quot;#,##0.0\)"/>
    <numFmt numFmtId="190" formatCode="&quot;$&quot;#,##0.000_);\(&quot;$&quot;#,##0.000\)"/>
    <numFmt numFmtId="191" formatCode="&quot;$&quot;#,##0.0000_);\(&quot;$&quot;#,##0.0000\)"/>
    <numFmt numFmtId="192" formatCode="_(&quot;$&quot;* #,##0.0_);_(&quot;$&quot;* \(#,##0.0\);_(&quot;$&quot;* &quot;-&quot;??_);_(@_)"/>
    <numFmt numFmtId="193" formatCode="_(&quot;$&quot;* #,##0_);_(&quot;$&quot;* \(#,##0\);_(&quot;$&quot;* &quot;-&quot;??_);_(@_)"/>
    <numFmt numFmtId="194" formatCode="_(* #,##0.0_);_(* \(#,##0.0\);_(* &quot;-&quot;??_);_(@_)"/>
    <numFmt numFmtId="195" formatCode="_(* #,##0_);_(* \(#,##0\);_(* &quot;-&quot;??_);_(@_)"/>
    <numFmt numFmtId="196" formatCode="_(* #,##0.000_);_(* \(#,##0.000\);_(* &quot;-&quot;??_);_(@_)"/>
    <numFmt numFmtId="197" formatCode="_(* #,##0.0000_);_(* \(#,##0.0000\);_(* &quot;-&quot;??_);_(@_)"/>
    <numFmt numFmtId="198" formatCode="mmm\-yyyy"/>
    <numFmt numFmtId="199" formatCode="#,##0.0000"/>
    <numFmt numFmtId="200" formatCode="#,##0.000000000000000"/>
    <numFmt numFmtId="201" formatCode="#,##0.000"/>
    <numFmt numFmtId="202" formatCode="#,##0.000000_);[Red]\(#,##0.000000\)"/>
    <numFmt numFmtId="203" formatCode="&quot;$&quot;#,##0.000000_);[Red]\(&quot;$&quot;#,##0.000000\)"/>
  </numFmts>
  <fonts count="34">
    <font>
      <sz val="10"/>
      <name val="Arial"/>
      <family val="0"/>
    </font>
    <font>
      <b/>
      <sz val="10"/>
      <color indexed="17"/>
      <name val="Arial"/>
      <family val="2"/>
    </font>
    <font>
      <b/>
      <sz val="10"/>
      <name val="Arial"/>
      <family val="2"/>
    </font>
    <font>
      <b/>
      <sz val="10"/>
      <color indexed="12"/>
      <name val="Arial"/>
      <family val="2"/>
    </font>
    <font>
      <sz val="10"/>
      <color indexed="12"/>
      <name val="Arial"/>
      <family val="2"/>
    </font>
    <font>
      <b/>
      <sz val="10"/>
      <color indexed="10"/>
      <name val="Arial"/>
      <family val="2"/>
    </font>
    <font>
      <b/>
      <sz val="8"/>
      <name val="Tahoma"/>
      <family val="0"/>
    </font>
    <font>
      <sz val="8"/>
      <name val="Tahoma"/>
      <family val="0"/>
    </font>
    <font>
      <b/>
      <sz val="12"/>
      <name val="Arial"/>
      <family val="0"/>
    </font>
    <font>
      <sz val="11.75"/>
      <name val="Arial"/>
      <family val="0"/>
    </font>
    <font>
      <u val="single"/>
      <sz val="10"/>
      <color indexed="12"/>
      <name val="Arial"/>
      <family val="0"/>
    </font>
    <font>
      <b/>
      <sz val="11"/>
      <color indexed="10"/>
      <name val="Arial"/>
      <family val="2"/>
    </font>
    <font>
      <sz val="10"/>
      <color indexed="10"/>
      <name val="Arial"/>
      <family val="2"/>
    </font>
    <font>
      <b/>
      <sz val="10"/>
      <color indexed="8"/>
      <name val="Arial"/>
      <family val="2"/>
    </font>
    <font>
      <b/>
      <i/>
      <sz val="10"/>
      <name val="Arial"/>
      <family val="2"/>
    </font>
    <font>
      <b/>
      <sz val="12"/>
      <color indexed="17"/>
      <name val="Arial"/>
      <family val="2"/>
    </font>
    <font>
      <b/>
      <sz val="10"/>
      <name val="Times New Roman"/>
      <family val="1"/>
    </font>
    <font>
      <sz val="10"/>
      <name val="Times New Roman"/>
      <family val="1"/>
    </font>
    <font>
      <b/>
      <u val="single"/>
      <sz val="10"/>
      <name val="Times New Roman"/>
      <family val="1"/>
    </font>
    <font>
      <u val="singleAccounting"/>
      <sz val="10"/>
      <name val="Times New Roman"/>
      <family val="1"/>
    </font>
    <font>
      <b/>
      <sz val="12"/>
      <color indexed="10"/>
      <name val="Arial"/>
      <family val="2"/>
    </font>
    <font>
      <sz val="14"/>
      <name val="Arial"/>
      <family val="2"/>
    </font>
    <font>
      <sz val="14"/>
      <color indexed="10"/>
      <name val="Arial"/>
      <family val="2"/>
    </font>
    <font>
      <sz val="10"/>
      <color indexed="43"/>
      <name val="Arial"/>
      <family val="2"/>
    </font>
    <font>
      <sz val="14"/>
      <color indexed="12"/>
      <name val="Arial"/>
      <family val="2"/>
    </font>
    <font>
      <b/>
      <u val="single"/>
      <sz val="10"/>
      <color indexed="12"/>
      <name val="Arial"/>
      <family val="2"/>
    </font>
    <font>
      <u val="single"/>
      <sz val="10"/>
      <color indexed="36"/>
      <name val="Arial"/>
      <family val="0"/>
    </font>
    <font>
      <b/>
      <sz val="10"/>
      <color indexed="10"/>
      <name val="Times New Roman"/>
      <family val="1"/>
    </font>
    <font>
      <b/>
      <sz val="2.25"/>
      <name val="Arial"/>
      <family val="0"/>
    </font>
    <font>
      <sz val="1.75"/>
      <name val="Arial"/>
      <family val="0"/>
    </font>
    <font>
      <sz val="8"/>
      <name val="Arial"/>
      <family val="0"/>
    </font>
    <font>
      <b/>
      <sz val="4"/>
      <name val="Arial"/>
      <family val="0"/>
    </font>
    <font>
      <sz val="3.25"/>
      <name val="Arial"/>
      <family val="0"/>
    </font>
    <font>
      <b/>
      <sz val="8"/>
      <name val="Arial"/>
      <family val="2"/>
    </font>
  </fonts>
  <fills count="14">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17"/>
        <bgColor indexed="64"/>
      </patternFill>
    </fill>
    <fill>
      <patternFill patternType="solid">
        <fgColor indexed="10"/>
        <bgColor indexed="64"/>
      </patternFill>
    </fill>
    <fill>
      <patternFill patternType="solid">
        <fgColor indexed="47"/>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23"/>
        <bgColor indexed="64"/>
      </patternFill>
    </fill>
  </fills>
  <borders count="2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ck">
        <color indexed="12"/>
      </left>
      <right style="thick">
        <color indexed="12"/>
      </right>
      <top style="thick">
        <color indexed="12"/>
      </top>
      <bottom>
        <color indexed="63"/>
      </bottom>
    </border>
    <border>
      <left style="thick">
        <color indexed="12"/>
      </left>
      <right style="thick">
        <color indexed="12"/>
      </right>
      <top>
        <color indexed="63"/>
      </top>
      <bottom>
        <color indexed="63"/>
      </bottom>
    </border>
    <border>
      <left style="thick">
        <color indexed="12"/>
      </left>
      <right style="thick">
        <color indexed="12"/>
      </right>
      <top>
        <color indexed="63"/>
      </top>
      <bottom style="thick">
        <color indexed="12"/>
      </bottom>
    </border>
    <border>
      <left>
        <color indexed="63"/>
      </left>
      <right>
        <color indexed="63"/>
      </right>
      <top style="thick">
        <color indexed="12"/>
      </top>
      <bottom>
        <color indexed="63"/>
      </bottom>
    </border>
    <border>
      <left style="thick">
        <color indexed="12"/>
      </left>
      <right style="thick">
        <color indexed="12"/>
      </right>
      <top style="thick">
        <color indexed="12"/>
      </top>
      <bottom style="thick">
        <color indexed="12"/>
      </bottom>
    </border>
    <border>
      <left style="thick"/>
      <right style="thick"/>
      <top style="thick"/>
      <bottom>
        <color indexed="63"/>
      </bottom>
    </border>
    <border>
      <left style="thick"/>
      <right style="thick"/>
      <top>
        <color indexed="63"/>
      </top>
      <bottom style="thick"/>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ck"/>
      <right style="thick"/>
      <top>
        <color indexed="63"/>
      </top>
      <bottom>
        <color indexed="63"/>
      </bottom>
    </border>
    <border>
      <left>
        <color indexed="63"/>
      </left>
      <right>
        <color indexed="63"/>
      </right>
      <top>
        <color indexed="63"/>
      </top>
      <bottom style="thick"/>
    </border>
    <border>
      <left style="thick"/>
      <right style="thick"/>
      <top style="thick"/>
      <bottom style="thick"/>
    </border>
    <border>
      <left style="thick"/>
      <right>
        <color indexed="63"/>
      </right>
      <top style="thick"/>
      <bottom>
        <color indexed="63"/>
      </bottom>
    </border>
    <border>
      <left style="thick"/>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89">
    <xf numFmtId="0" fontId="0" fillId="0" borderId="0" xfId="0" applyAlignment="1">
      <alignment/>
    </xf>
    <xf numFmtId="0" fontId="2" fillId="0" borderId="0" xfId="0" applyFont="1" applyAlignment="1">
      <alignment/>
    </xf>
    <xf numFmtId="5" fontId="2" fillId="0" borderId="0" xfId="0" applyNumberFormat="1" applyFont="1" applyAlignment="1">
      <alignment horizontal="center"/>
    </xf>
    <xf numFmtId="0" fontId="5" fillId="0" borderId="0" xfId="0" applyFont="1" applyAlignment="1">
      <alignment/>
    </xf>
    <xf numFmtId="0" fontId="2" fillId="0" borderId="0" xfId="0" applyFont="1" applyAlignment="1">
      <alignment horizontal="center"/>
    </xf>
    <xf numFmtId="0" fontId="0" fillId="2" borderId="0" xfId="0" applyFont="1" applyFill="1" applyAlignment="1">
      <alignment horizontal="center"/>
    </xf>
    <xf numFmtId="0" fontId="0" fillId="3" borderId="0" xfId="0" applyFont="1" applyFill="1" applyAlignment="1">
      <alignment horizontal="center"/>
    </xf>
    <xf numFmtId="0" fontId="0" fillId="4" borderId="0" xfId="0" applyFont="1" applyFill="1" applyAlignment="1">
      <alignment horizontal="center"/>
    </xf>
    <xf numFmtId="0" fontId="0" fillId="5" borderId="0" xfId="0" applyFont="1" applyFill="1" applyAlignment="1">
      <alignment horizontal="center"/>
    </xf>
    <xf numFmtId="0" fontId="2" fillId="0" borderId="0" xfId="0" applyFont="1" applyBorder="1" applyAlignment="1">
      <alignment/>
    </xf>
    <xf numFmtId="5" fontId="2" fillId="0" borderId="0" xfId="0" applyNumberFormat="1" applyFont="1" applyBorder="1" applyAlignment="1">
      <alignment horizontal="center"/>
    </xf>
    <xf numFmtId="0" fontId="0" fillId="6" borderId="0" xfId="0" applyFont="1" applyFill="1" applyAlignment="1">
      <alignment horizontal="center"/>
    </xf>
    <xf numFmtId="0" fontId="0" fillId="0" borderId="0" xfId="0" applyBorder="1" applyAlignment="1">
      <alignment/>
    </xf>
    <xf numFmtId="0" fontId="0" fillId="7" borderId="0" xfId="0" applyFill="1" applyAlignment="1">
      <alignment/>
    </xf>
    <xf numFmtId="0" fontId="0" fillId="0" borderId="0" xfId="0" applyAlignment="1" quotePrefix="1">
      <alignment/>
    </xf>
    <xf numFmtId="0" fontId="0" fillId="0" borderId="1" xfId="0" applyBorder="1" applyAlignment="1">
      <alignment/>
    </xf>
    <xf numFmtId="5" fontId="0" fillId="0" borderId="0" xfId="0" applyNumberFormat="1" applyBorder="1" applyAlignment="1">
      <alignment horizontal="center"/>
    </xf>
    <xf numFmtId="0" fontId="2" fillId="0" borderId="2" xfId="0" applyFont="1" applyBorder="1" applyAlignment="1">
      <alignment/>
    </xf>
    <xf numFmtId="0" fontId="0" fillId="8" borderId="0" xfId="0" applyFill="1" applyAlignment="1">
      <alignment/>
    </xf>
    <xf numFmtId="0" fontId="0" fillId="8" borderId="0" xfId="0" applyFill="1" applyAlignment="1" quotePrefix="1">
      <alignment/>
    </xf>
    <xf numFmtId="0" fontId="2" fillId="8" borderId="0" xfId="0" applyFont="1" applyFill="1" applyBorder="1" applyAlignment="1">
      <alignment/>
    </xf>
    <xf numFmtId="0" fontId="0" fillId="0" borderId="0" xfId="0" applyFill="1" applyAlignment="1">
      <alignment/>
    </xf>
    <xf numFmtId="0" fontId="0" fillId="0" borderId="0" xfId="0" applyFill="1" applyAlignment="1" quotePrefix="1">
      <alignment/>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0" xfId="0" applyFont="1" applyAlignment="1">
      <alignment horizontal="center"/>
    </xf>
    <xf numFmtId="164" fontId="0" fillId="0" borderId="0" xfId="0" applyNumberFormat="1" applyFill="1" applyAlignment="1">
      <alignment horizontal="center"/>
    </xf>
    <xf numFmtId="0" fontId="0" fillId="3" borderId="0" xfId="0" applyFill="1" applyAlignment="1">
      <alignment/>
    </xf>
    <xf numFmtId="0" fontId="0" fillId="3" borderId="0" xfId="0" applyFill="1" applyAlignment="1" quotePrefix="1">
      <alignment/>
    </xf>
    <xf numFmtId="0" fontId="2" fillId="0" borderId="0" xfId="0" applyFont="1" applyFill="1" applyAlignment="1">
      <alignment/>
    </xf>
    <xf numFmtId="0" fontId="0" fillId="0" borderId="0" xfId="0" applyFont="1" applyAlignment="1" quotePrefix="1">
      <alignment/>
    </xf>
    <xf numFmtId="0" fontId="0" fillId="4" borderId="0" xfId="0" applyFill="1" applyAlignment="1">
      <alignment/>
    </xf>
    <xf numFmtId="0" fontId="2" fillId="0" borderId="0" xfId="0" applyFont="1" applyAlignment="1">
      <alignment horizontal="left"/>
    </xf>
    <xf numFmtId="0" fontId="2" fillId="0" borderId="1" xfId="0" applyFont="1" applyBorder="1" applyAlignment="1">
      <alignment horizontal="center"/>
    </xf>
    <xf numFmtId="0" fontId="0" fillId="5" borderId="0" xfId="0" applyFill="1" applyAlignment="1">
      <alignment/>
    </xf>
    <xf numFmtId="0" fontId="0" fillId="6" borderId="0" xfId="0" applyFill="1" applyAlignment="1">
      <alignment/>
    </xf>
    <xf numFmtId="0" fontId="0" fillId="9" borderId="0" xfId="0" applyFill="1" applyAlignment="1">
      <alignment/>
    </xf>
    <xf numFmtId="0" fontId="0" fillId="2" borderId="0" xfId="0" applyFill="1" applyAlignment="1">
      <alignment/>
    </xf>
    <xf numFmtId="0" fontId="0" fillId="10" borderId="0" xfId="0" applyFill="1" applyAlignment="1">
      <alignment/>
    </xf>
    <xf numFmtId="5" fontId="2" fillId="0" borderId="0" xfId="0" applyNumberFormat="1"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xf>
    <xf numFmtId="0" fontId="2" fillId="2" borderId="3" xfId="0" applyFont="1" applyFill="1" applyBorder="1" applyAlignment="1">
      <alignment horizontal="center"/>
    </xf>
    <xf numFmtId="0" fontId="2" fillId="0" borderId="3" xfId="0" applyFont="1" applyFill="1" applyBorder="1" applyAlignment="1">
      <alignment horizontal="center"/>
    </xf>
    <xf numFmtId="5"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Alignment="1">
      <alignment/>
    </xf>
    <xf numFmtId="5" fontId="0" fillId="0" borderId="0" xfId="0" applyNumberFormat="1" applyFont="1" applyAlignment="1">
      <alignment horizontal="center"/>
    </xf>
    <xf numFmtId="0" fontId="0" fillId="0" borderId="0" xfId="0" applyFont="1" applyAlignment="1">
      <alignment horizontal="right"/>
    </xf>
    <xf numFmtId="0" fontId="0" fillId="0" borderId="3" xfId="0" applyFont="1" applyBorder="1" applyAlignment="1">
      <alignment/>
    </xf>
    <xf numFmtId="0" fontId="0" fillId="0" borderId="1" xfId="0" applyFont="1" applyBorder="1" applyAlignment="1">
      <alignment/>
    </xf>
    <xf numFmtId="0" fontId="0" fillId="2"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center"/>
    </xf>
    <xf numFmtId="0" fontId="0" fillId="5" borderId="1" xfId="0" applyFont="1" applyFill="1" applyBorder="1" applyAlignment="1">
      <alignment horizontal="center"/>
    </xf>
    <xf numFmtId="0" fontId="0" fillId="6" borderId="1" xfId="0" applyFont="1" applyFill="1" applyBorder="1" applyAlignment="1">
      <alignment horizontal="center"/>
    </xf>
    <xf numFmtId="0" fontId="0" fillId="9" borderId="1" xfId="0" applyFont="1" applyFill="1" applyBorder="1" applyAlignment="1">
      <alignment horizontal="center"/>
    </xf>
    <xf numFmtId="0" fontId="0" fillId="10" borderId="2" xfId="0" applyFont="1" applyFill="1" applyBorder="1" applyAlignment="1">
      <alignment horizontal="center"/>
    </xf>
    <xf numFmtId="0" fontId="2" fillId="0" borderId="1" xfId="0" applyFont="1" applyFill="1" applyBorder="1" applyAlignment="1">
      <alignment horizontal="center"/>
    </xf>
    <xf numFmtId="0" fontId="2" fillId="0" borderId="2" xfId="0" applyFont="1" applyBorder="1" applyAlignment="1">
      <alignment horizontal="center"/>
    </xf>
    <xf numFmtId="0" fontId="5" fillId="0" borderId="0" xfId="0" applyFont="1" applyAlignment="1">
      <alignment horizontal="right"/>
    </xf>
    <xf numFmtId="5" fontId="5" fillId="0" borderId="0" xfId="0" applyNumberFormat="1" applyFont="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9" borderId="1" xfId="0" applyFill="1" applyBorder="1" applyAlignment="1">
      <alignment horizontal="center"/>
    </xf>
    <xf numFmtId="0" fontId="0" fillId="10" borderId="2" xfId="0" applyFill="1" applyBorder="1" applyAlignment="1">
      <alignment horizontal="center"/>
    </xf>
    <xf numFmtId="0" fontId="0" fillId="9" borderId="4" xfId="0" applyFont="1" applyFill="1" applyBorder="1" applyAlignment="1">
      <alignment horizontal="center"/>
    </xf>
    <xf numFmtId="0" fontId="0" fillId="3" borderId="4" xfId="0" applyFont="1" applyFill="1" applyBorder="1" applyAlignment="1">
      <alignment horizontal="center"/>
    </xf>
    <xf numFmtId="0" fontId="0" fillId="2" borderId="4" xfId="0" applyFont="1" applyFill="1" applyBorder="1" applyAlignment="1">
      <alignment horizontal="center"/>
    </xf>
    <xf numFmtId="0" fontId="0" fillId="10" borderId="5" xfId="0" applyFont="1" applyFill="1" applyBorder="1" applyAlignment="1">
      <alignment horizontal="center"/>
    </xf>
    <xf numFmtId="0" fontId="0" fillId="2" borderId="3" xfId="0" applyFont="1" applyFill="1" applyBorder="1" applyAlignment="1">
      <alignment horizontal="center"/>
    </xf>
    <xf numFmtId="0" fontId="0" fillId="0" borderId="3" xfId="0" applyFill="1" applyBorder="1" applyAlignment="1">
      <alignment/>
    </xf>
    <xf numFmtId="0" fontId="0" fillId="0" borderId="1" xfId="0" applyFill="1" applyBorder="1" applyAlignment="1">
      <alignment/>
    </xf>
    <xf numFmtId="0" fontId="0" fillId="2" borderId="3" xfId="0" applyFill="1" applyBorder="1" applyAlignment="1">
      <alignment horizontal="center"/>
    </xf>
    <xf numFmtId="0" fontId="3" fillId="0" borderId="0" xfId="0" applyFont="1" applyAlignment="1">
      <alignment horizontal="left"/>
    </xf>
    <xf numFmtId="0" fontId="2" fillId="3" borderId="0" xfId="0" applyFont="1" applyFill="1" applyAlignment="1">
      <alignment horizontal="center"/>
    </xf>
    <xf numFmtId="0" fontId="0" fillId="3" borderId="0" xfId="0" applyFill="1" applyAlignment="1" quotePrefix="1">
      <alignment/>
    </xf>
    <xf numFmtId="0" fontId="0" fillId="3" borderId="0" xfId="0" applyFont="1" applyFill="1" applyAlignment="1">
      <alignment/>
    </xf>
    <xf numFmtId="0" fontId="0" fillId="3" borderId="0" xfId="0" applyFont="1" applyFill="1" applyAlignment="1" quotePrefix="1">
      <alignment/>
    </xf>
    <xf numFmtId="0" fontId="0" fillId="0" borderId="3" xfId="0" applyBorder="1" applyAlignment="1">
      <alignment/>
    </xf>
    <xf numFmtId="0" fontId="2" fillId="0" borderId="3" xfId="0" applyFont="1" applyBorder="1" applyAlignment="1">
      <alignment horizontal="center"/>
    </xf>
    <xf numFmtId="166" fontId="0" fillId="2" borderId="3" xfId="0" applyNumberFormat="1" applyFont="1" applyFill="1" applyBorder="1" applyAlignment="1">
      <alignment horizontal="center"/>
    </xf>
    <xf numFmtId="6" fontId="0" fillId="0" borderId="0" xfId="0" applyNumberFormat="1" applyAlignment="1">
      <alignment/>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165" fontId="2" fillId="3" borderId="1" xfId="0" applyNumberFormat="1" applyFont="1" applyFill="1" applyBorder="1" applyAlignment="1">
      <alignment horizontal="center"/>
    </xf>
    <xf numFmtId="165" fontId="2" fillId="4" borderId="1" xfId="0" applyNumberFormat="1" applyFont="1" applyFill="1" applyBorder="1" applyAlignment="1">
      <alignment horizontal="center"/>
    </xf>
    <xf numFmtId="165" fontId="2" fillId="5" borderId="1" xfId="0" applyNumberFormat="1" applyFont="1" applyFill="1" applyBorder="1" applyAlignment="1">
      <alignment horizontal="center"/>
    </xf>
    <xf numFmtId="165" fontId="2" fillId="6" borderId="1" xfId="0" applyNumberFormat="1" applyFont="1" applyFill="1" applyBorder="1" applyAlignment="1">
      <alignment horizontal="center"/>
    </xf>
    <xf numFmtId="165" fontId="2" fillId="9" borderId="1" xfId="0" applyNumberFormat="1" applyFont="1" applyFill="1" applyBorder="1" applyAlignment="1">
      <alignment horizontal="center"/>
    </xf>
    <xf numFmtId="165" fontId="2" fillId="10" borderId="2" xfId="0" applyNumberFormat="1" applyFont="1" applyFill="1" applyBorder="1" applyAlignment="1">
      <alignment horizontal="center"/>
    </xf>
    <xf numFmtId="165" fontId="2" fillId="2" borderId="3" xfId="0" applyNumberFormat="1" applyFont="1" applyFill="1" applyBorder="1" applyAlignment="1">
      <alignment/>
    </xf>
    <xf numFmtId="165" fontId="2" fillId="3" borderId="1" xfId="0" applyNumberFormat="1" applyFont="1" applyFill="1" applyBorder="1" applyAlignment="1">
      <alignment/>
    </xf>
    <xf numFmtId="165" fontId="2" fillId="4" borderId="1" xfId="0" applyNumberFormat="1" applyFont="1" applyFill="1" applyBorder="1" applyAlignment="1">
      <alignment/>
    </xf>
    <xf numFmtId="165" fontId="2" fillId="5" borderId="1" xfId="0" applyNumberFormat="1" applyFont="1" applyFill="1" applyBorder="1" applyAlignment="1">
      <alignment/>
    </xf>
    <xf numFmtId="165" fontId="2" fillId="6" borderId="1" xfId="0" applyNumberFormat="1" applyFont="1" applyFill="1" applyBorder="1" applyAlignment="1">
      <alignment/>
    </xf>
    <xf numFmtId="165" fontId="2" fillId="9" borderId="1" xfId="0" applyNumberFormat="1" applyFont="1" applyFill="1" applyBorder="1" applyAlignment="1">
      <alignment/>
    </xf>
    <xf numFmtId="165" fontId="2" fillId="2" borderId="1" xfId="0" applyNumberFormat="1" applyFont="1" applyFill="1" applyBorder="1" applyAlignment="1">
      <alignment/>
    </xf>
    <xf numFmtId="165" fontId="2" fillId="10" borderId="2" xfId="0" applyNumberFormat="1" applyFont="1" applyFill="1" applyBorder="1" applyAlignment="1">
      <alignment/>
    </xf>
    <xf numFmtId="166" fontId="0" fillId="3" borderId="1" xfId="0" applyNumberFormat="1" applyFont="1" applyFill="1" applyBorder="1" applyAlignment="1">
      <alignment horizontal="center"/>
    </xf>
    <xf numFmtId="166" fontId="0" fillId="4" borderId="1" xfId="0" applyNumberFormat="1" applyFont="1" applyFill="1" applyBorder="1" applyAlignment="1">
      <alignment horizontal="center"/>
    </xf>
    <xf numFmtId="166" fontId="0" fillId="5" borderId="1" xfId="0" applyNumberFormat="1" applyFont="1" applyFill="1" applyBorder="1" applyAlignment="1">
      <alignment horizontal="center"/>
    </xf>
    <xf numFmtId="166" fontId="0" fillId="6" borderId="1" xfId="0" applyNumberFormat="1" applyFont="1" applyFill="1" applyBorder="1" applyAlignment="1">
      <alignment horizontal="center"/>
    </xf>
    <xf numFmtId="166" fontId="0" fillId="9" borderId="1" xfId="0" applyNumberFormat="1" applyFont="1" applyFill="1" applyBorder="1" applyAlignment="1">
      <alignment horizontal="center"/>
    </xf>
    <xf numFmtId="166" fontId="0" fillId="2" borderId="1" xfId="0" applyNumberFormat="1" applyFont="1" applyFill="1" applyBorder="1" applyAlignment="1">
      <alignment horizontal="center"/>
    </xf>
    <xf numFmtId="166" fontId="0" fillId="10" borderId="2" xfId="0" applyNumberFormat="1" applyFont="1" applyFill="1" applyBorder="1" applyAlignment="1">
      <alignment horizontal="center"/>
    </xf>
    <xf numFmtId="170" fontId="2" fillId="0" borderId="0" xfId="0" applyNumberFormat="1" applyFont="1" applyAlignment="1">
      <alignment/>
    </xf>
    <xf numFmtId="170" fontId="0" fillId="0" borderId="0" xfId="0" applyNumberFormat="1" applyAlignment="1">
      <alignment/>
    </xf>
    <xf numFmtId="167" fontId="12" fillId="0" borderId="0" xfId="0" applyNumberFormat="1" applyFont="1" applyAlignment="1">
      <alignment/>
    </xf>
    <xf numFmtId="0" fontId="13" fillId="0" borderId="0" xfId="0" applyFont="1" applyAlignment="1">
      <alignment/>
    </xf>
    <xf numFmtId="0" fontId="13" fillId="0" borderId="0" xfId="0" applyFont="1" applyAlignment="1">
      <alignment/>
    </xf>
    <xf numFmtId="170" fontId="0" fillId="3" borderId="0" xfId="0" applyNumberFormat="1" applyFont="1" applyFill="1" applyAlignment="1" quotePrefix="1">
      <alignment/>
    </xf>
    <xf numFmtId="0" fontId="1" fillId="0" borderId="0" xfId="0" applyFont="1" applyAlignment="1">
      <alignment/>
    </xf>
    <xf numFmtId="0" fontId="0" fillId="0" borderId="0" xfId="0" applyFont="1" applyAlignment="1">
      <alignment horizontal="left"/>
    </xf>
    <xf numFmtId="8" fontId="2" fillId="0" borderId="0" xfId="0" applyNumberFormat="1" applyFont="1" applyFill="1" applyAlignment="1">
      <alignment horizontal="center"/>
    </xf>
    <xf numFmtId="165" fontId="2" fillId="0" borderId="0" xfId="0" applyNumberFormat="1" applyFont="1" applyFill="1" applyAlignment="1">
      <alignment horizontal="center"/>
    </xf>
    <xf numFmtId="165" fontId="0" fillId="0" borderId="0" xfId="0" applyNumberFormat="1" applyAlignment="1" quotePrefix="1">
      <alignment/>
    </xf>
    <xf numFmtId="6" fontId="2" fillId="0" borderId="0" xfId="0" applyNumberFormat="1" applyFont="1" applyFill="1" applyAlignment="1">
      <alignment horizontal="center"/>
    </xf>
    <xf numFmtId="6" fontId="0" fillId="0" borderId="0" xfId="0" applyNumberFormat="1" applyFill="1" applyAlignment="1">
      <alignment horizontal="center"/>
    </xf>
    <xf numFmtId="6" fontId="2" fillId="0" borderId="0" xfId="0" applyNumberFormat="1" applyFont="1" applyAlignment="1">
      <alignment horizontal="center"/>
    </xf>
    <xf numFmtId="6" fontId="0" fillId="0" borderId="0" xfId="0" applyNumberFormat="1" applyAlignment="1">
      <alignment horizontal="center"/>
    </xf>
    <xf numFmtId="0" fontId="15" fillId="0" borderId="0" xfId="0" applyFont="1" applyAlignment="1">
      <alignment/>
    </xf>
    <xf numFmtId="0" fontId="1" fillId="0" borderId="0" xfId="0" applyFont="1" applyAlignment="1">
      <alignment horizontal="left"/>
    </xf>
    <xf numFmtId="0" fontId="16" fillId="0" borderId="0" xfId="0" applyFont="1" applyAlignment="1">
      <alignment/>
    </xf>
    <xf numFmtId="0" fontId="17" fillId="0" borderId="0" xfId="0" applyFont="1" applyAlignment="1">
      <alignment/>
    </xf>
    <xf numFmtId="0" fontId="16" fillId="0" borderId="0" xfId="0" applyFont="1" applyAlignment="1">
      <alignment horizontal="left"/>
    </xf>
    <xf numFmtId="0" fontId="16" fillId="0" borderId="0" xfId="0" applyFont="1" applyAlignment="1">
      <alignment horizontal="center"/>
    </xf>
    <xf numFmtId="0" fontId="18" fillId="0" borderId="0" xfId="0" applyFont="1" applyAlignment="1">
      <alignment horizontal="left"/>
    </xf>
    <xf numFmtId="0" fontId="18" fillId="0" borderId="0" xfId="0" applyFont="1" applyAlignment="1">
      <alignment horizontal="center"/>
    </xf>
    <xf numFmtId="0" fontId="17" fillId="0" borderId="0" xfId="0" applyFont="1" applyAlignment="1">
      <alignment horizontal="left"/>
    </xf>
    <xf numFmtId="10" fontId="17" fillId="0" borderId="0" xfId="21" applyNumberFormat="1" applyFont="1" applyAlignment="1">
      <alignment horizontal="center"/>
    </xf>
    <xf numFmtId="193" fontId="17" fillId="0" borderId="0" xfId="17" applyNumberFormat="1" applyFont="1" applyAlignment="1">
      <alignment/>
    </xf>
    <xf numFmtId="164" fontId="17" fillId="0" borderId="0" xfId="17" applyNumberFormat="1" applyFont="1" applyAlignment="1">
      <alignment/>
    </xf>
    <xf numFmtId="0" fontId="17" fillId="0" borderId="0" xfId="0" applyFont="1" applyAlignment="1">
      <alignment horizontal="center"/>
    </xf>
    <xf numFmtId="195" fontId="17" fillId="0" borderId="0" xfId="15" applyNumberFormat="1" applyFont="1" applyAlignment="1">
      <alignment/>
    </xf>
    <xf numFmtId="195" fontId="17" fillId="0" borderId="0" xfId="0" applyNumberFormat="1" applyFont="1" applyAlignment="1">
      <alignment/>
    </xf>
    <xf numFmtId="43" fontId="17" fillId="0" borderId="0" xfId="15" applyFont="1" applyAlignment="1">
      <alignment horizontal="right"/>
    </xf>
    <xf numFmtId="195" fontId="19" fillId="0" borderId="0" xfId="0" applyNumberFormat="1" applyFont="1" applyAlignment="1">
      <alignment/>
    </xf>
    <xf numFmtId="195" fontId="19" fillId="0" borderId="0" xfId="15" applyNumberFormat="1" applyFont="1" applyAlignment="1">
      <alignment/>
    </xf>
    <xf numFmtId="194" fontId="19" fillId="0" borderId="0" xfId="15" applyNumberFormat="1" applyFont="1" applyAlignment="1">
      <alignment/>
    </xf>
    <xf numFmtId="43" fontId="17" fillId="0" borderId="0" xfId="0" applyNumberFormat="1" applyFont="1" applyAlignment="1">
      <alignment/>
    </xf>
    <xf numFmtId="44" fontId="17" fillId="0" borderId="0" xfId="17" applyFont="1" applyAlignment="1">
      <alignment/>
    </xf>
    <xf numFmtId="193" fontId="17" fillId="0" borderId="0" xfId="0" applyNumberFormat="1" applyFont="1" applyAlignment="1">
      <alignment horizontal="center"/>
    </xf>
    <xf numFmtId="43" fontId="17" fillId="0" borderId="0" xfId="0" applyNumberFormat="1" applyFont="1" applyAlignment="1">
      <alignment horizontal="center"/>
    </xf>
    <xf numFmtId="43" fontId="17" fillId="0" borderId="0" xfId="15" applyFont="1" applyAlignment="1">
      <alignment/>
    </xf>
    <xf numFmtId="195" fontId="17" fillId="0" borderId="0" xfId="0" applyNumberFormat="1" applyFont="1" applyAlignment="1">
      <alignment horizontal="center"/>
    </xf>
    <xf numFmtId="193" fontId="17" fillId="0" borderId="0" xfId="0" applyNumberFormat="1" applyFont="1" applyAlignment="1">
      <alignment/>
    </xf>
    <xf numFmtId="14" fontId="0" fillId="0" borderId="0" xfId="0" applyNumberFormat="1" applyAlignment="1">
      <alignment horizontal="center"/>
    </xf>
    <xf numFmtId="166" fontId="0" fillId="0" borderId="0" xfId="0" applyNumberFormat="1" applyAlignment="1">
      <alignment horizontal="center"/>
    </xf>
    <xf numFmtId="14"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right"/>
    </xf>
    <xf numFmtId="0" fontId="4" fillId="11" borderId="0" xfId="0" applyFont="1" applyFill="1" applyAlignment="1">
      <alignment/>
    </xf>
    <xf numFmtId="38" fontId="0" fillId="0" borderId="0" xfId="0" applyNumberFormat="1" applyAlignment="1">
      <alignment horizontal="center"/>
    </xf>
    <xf numFmtId="0" fontId="21" fillId="0" borderId="0" xfId="0" applyFont="1" applyAlignment="1">
      <alignment/>
    </xf>
    <xf numFmtId="38" fontId="2" fillId="0" borderId="3" xfId="0" applyNumberFormat="1" applyFont="1" applyBorder="1" applyAlignment="1">
      <alignment horizontal="center"/>
    </xf>
    <xf numFmtId="38" fontId="2" fillId="0" borderId="1" xfId="0" applyNumberFormat="1" applyFont="1" applyBorder="1" applyAlignment="1">
      <alignment horizontal="center"/>
    </xf>
    <xf numFmtId="38" fontId="0" fillId="0" borderId="1" xfId="0" applyNumberFormat="1" applyBorder="1" applyAlignment="1">
      <alignment horizontal="center"/>
    </xf>
    <xf numFmtId="38" fontId="2" fillId="0" borderId="2" xfId="0" applyNumberFormat="1" applyFont="1" applyBorder="1" applyAlignment="1">
      <alignment horizontal="center"/>
    </xf>
    <xf numFmtId="0" fontId="5" fillId="0" borderId="3" xfId="0" applyFont="1" applyFill="1" applyBorder="1" applyAlignment="1">
      <alignment horizontal="center"/>
    </xf>
    <xf numFmtId="6" fontId="0" fillId="0" borderId="6" xfId="0" applyNumberFormat="1" applyBorder="1" applyAlignment="1">
      <alignment horizontal="center"/>
    </xf>
    <xf numFmtId="6" fontId="0" fillId="0" borderId="7" xfId="0" applyNumberFormat="1" applyBorder="1" applyAlignment="1">
      <alignment horizontal="center"/>
    </xf>
    <xf numFmtId="6" fontId="0" fillId="0" borderId="8" xfId="0" applyNumberFormat="1" applyBorder="1" applyAlignment="1">
      <alignment horizontal="center"/>
    </xf>
    <xf numFmtId="14" fontId="0" fillId="0" borderId="0" xfId="0" applyNumberFormat="1" applyAlignment="1">
      <alignment/>
    </xf>
    <xf numFmtId="165" fontId="0" fillId="0" borderId="0" xfId="0" applyNumberFormat="1" applyAlignment="1">
      <alignment horizontal="center"/>
    </xf>
    <xf numFmtId="168" fontId="0" fillId="0" borderId="0" xfId="0" applyNumberFormat="1" applyAlignment="1">
      <alignment horizontal="center"/>
    </xf>
    <xf numFmtId="6" fontId="3" fillId="0" borderId="0" xfId="0" applyNumberFormat="1" applyFont="1" applyAlignment="1">
      <alignment horizontal="center"/>
    </xf>
    <xf numFmtId="0" fontId="12" fillId="0" borderId="0" xfId="0" applyFont="1" applyAlignment="1">
      <alignment/>
    </xf>
    <xf numFmtId="0" fontId="22" fillId="0" borderId="0" xfId="0" applyFont="1" applyAlignment="1">
      <alignment/>
    </xf>
    <xf numFmtId="0" fontId="5" fillId="0" borderId="0" xfId="0" applyFont="1" applyAlignment="1">
      <alignment horizontal="center"/>
    </xf>
    <xf numFmtId="202" fontId="0" fillId="0" borderId="0" xfId="0" applyNumberFormat="1" applyAlignment="1">
      <alignment horizontal="center"/>
    </xf>
    <xf numFmtId="6" fontId="4" fillId="0" borderId="0" xfId="0" applyNumberFormat="1" applyFont="1" applyAlignment="1">
      <alignment horizontal="center"/>
    </xf>
    <xf numFmtId="6" fontId="0" fillId="0" borderId="0" xfId="0" applyNumberFormat="1" applyBorder="1" applyAlignment="1">
      <alignment horizontal="center"/>
    </xf>
    <xf numFmtId="6" fontId="4" fillId="0" borderId="9" xfId="0" applyNumberFormat="1" applyFont="1" applyBorder="1" applyAlignment="1">
      <alignment horizontal="center"/>
    </xf>
    <xf numFmtId="0" fontId="0" fillId="12" borderId="0" xfId="0" applyFill="1" applyAlignment="1">
      <alignment/>
    </xf>
    <xf numFmtId="6" fontId="2" fillId="0" borderId="10" xfId="0" applyNumberFormat="1" applyFont="1" applyFill="1" applyBorder="1" applyAlignment="1">
      <alignment horizontal="center"/>
    </xf>
    <xf numFmtId="0" fontId="23" fillId="3" borderId="0" xfId="0" applyFont="1" applyFill="1" applyAlignment="1">
      <alignment/>
    </xf>
    <xf numFmtId="0" fontId="0" fillId="13" borderId="0" xfId="0" applyFill="1" applyAlignment="1">
      <alignment/>
    </xf>
    <xf numFmtId="6" fontId="3" fillId="0" borderId="10" xfId="0" applyNumberFormat="1" applyFont="1" applyFill="1" applyBorder="1" applyAlignment="1">
      <alignment horizontal="center"/>
    </xf>
    <xf numFmtId="14" fontId="0" fillId="10" borderId="0" xfId="0" applyNumberFormat="1" applyFont="1" applyFill="1" applyAlignment="1">
      <alignment horizontal="center"/>
    </xf>
    <xf numFmtId="0" fontId="2" fillId="0" borderId="11" xfId="0" applyFont="1" applyFill="1" applyBorder="1" applyAlignment="1">
      <alignment horizontal="center"/>
    </xf>
    <xf numFmtId="0" fontId="5" fillId="0" borderId="12" xfId="0" applyFont="1" applyFill="1" applyBorder="1" applyAlignment="1">
      <alignment horizontal="center"/>
    </xf>
    <xf numFmtId="0" fontId="0" fillId="10" borderId="11" xfId="0" applyFill="1" applyBorder="1" applyAlignment="1">
      <alignment/>
    </xf>
    <xf numFmtId="0" fontId="2" fillId="0" borderId="12" xfId="0" applyFont="1" applyFill="1" applyBorder="1" applyAlignment="1">
      <alignment horizontal="center"/>
    </xf>
    <xf numFmtId="0" fontId="0" fillId="3" borderId="11" xfId="0" applyFill="1" applyBorder="1" applyAlignment="1">
      <alignment/>
    </xf>
    <xf numFmtId="14" fontId="0" fillId="3" borderId="0" xfId="0" applyNumberFormat="1" applyFill="1" applyAlignment="1">
      <alignment horizontal="center"/>
    </xf>
    <xf numFmtId="14" fontId="0" fillId="10" borderId="0" xfId="0" applyNumberFormat="1" applyFill="1" applyAlignment="1">
      <alignment horizontal="center"/>
    </xf>
    <xf numFmtId="0" fontId="0" fillId="5" borderId="11" xfId="0" applyFill="1" applyBorder="1" applyAlignment="1">
      <alignment/>
    </xf>
    <xf numFmtId="14" fontId="0" fillId="5" borderId="0" xfId="0" applyNumberFormat="1" applyFill="1" applyAlignment="1">
      <alignment horizontal="center"/>
    </xf>
    <xf numFmtId="14" fontId="0" fillId="6" borderId="0" xfId="0" applyNumberFormat="1" applyFill="1" applyAlignment="1">
      <alignment horizontal="center"/>
    </xf>
    <xf numFmtId="0" fontId="0" fillId="6" borderId="11" xfId="0" applyFill="1" applyBorder="1" applyAlignment="1">
      <alignment/>
    </xf>
    <xf numFmtId="38" fontId="2" fillId="0" borderId="0" xfId="0" applyNumberFormat="1" applyFont="1" applyBorder="1" applyAlignment="1">
      <alignment horizontal="center"/>
    </xf>
    <xf numFmtId="14" fontId="0" fillId="9" borderId="0" xfId="0" applyNumberFormat="1" applyFill="1" applyAlignment="1">
      <alignment horizontal="center"/>
    </xf>
    <xf numFmtId="0" fontId="0" fillId="9" borderId="11" xfId="0" applyFill="1" applyBorder="1" applyAlignment="1">
      <alignment/>
    </xf>
    <xf numFmtId="14" fontId="0" fillId="2" borderId="0" xfId="0" applyNumberFormat="1" applyFill="1" applyAlignment="1">
      <alignment horizontal="center"/>
    </xf>
    <xf numFmtId="0" fontId="0" fillId="2" borderId="11" xfId="0" applyFill="1" applyBorder="1" applyAlignment="1">
      <alignment/>
    </xf>
    <xf numFmtId="0" fontId="24" fillId="0" borderId="0" xfId="0" applyFont="1" applyAlignment="1">
      <alignment/>
    </xf>
    <xf numFmtId="5" fontId="0" fillId="0" borderId="0" xfId="0" applyNumberFormat="1" applyAlignment="1">
      <alignment horizontal="center"/>
    </xf>
    <xf numFmtId="0" fontId="25" fillId="0" borderId="0" xfId="20" applyFont="1" applyAlignment="1">
      <alignment/>
    </xf>
    <xf numFmtId="0" fontId="20" fillId="0" borderId="0" xfId="0" applyFont="1" applyAlignment="1">
      <alignment/>
    </xf>
    <xf numFmtId="0" fontId="0" fillId="10" borderId="0" xfId="0" applyFont="1" applyFill="1" applyBorder="1" applyAlignment="1">
      <alignment horizontal="center"/>
    </xf>
    <xf numFmtId="165" fontId="2" fillId="10" borderId="0" xfId="0" applyNumberFormat="1" applyFont="1" applyFill="1" applyBorder="1" applyAlignment="1">
      <alignment horizontal="center"/>
    </xf>
    <xf numFmtId="165" fontId="2" fillId="10" borderId="0" xfId="0" applyNumberFormat="1" applyFont="1" applyFill="1" applyBorder="1" applyAlignment="1">
      <alignment/>
    </xf>
    <xf numFmtId="166" fontId="0" fillId="10" borderId="0" xfId="0" applyNumberFormat="1" applyFont="1" applyFill="1" applyBorder="1" applyAlignment="1">
      <alignment horizontal="center"/>
    </xf>
    <xf numFmtId="0" fontId="0" fillId="10" borderId="0" xfId="0" applyFill="1" applyBorder="1" applyAlignment="1">
      <alignment horizontal="center"/>
    </xf>
    <xf numFmtId="0" fontId="0" fillId="0" borderId="0" xfId="0" applyFont="1" applyFill="1" applyBorder="1" applyAlignment="1">
      <alignment horizontal="center"/>
    </xf>
    <xf numFmtId="165" fontId="2" fillId="0" borderId="0" xfId="0" applyNumberFormat="1" applyFont="1" applyFill="1" applyBorder="1" applyAlignment="1">
      <alignment horizontal="center"/>
    </xf>
    <xf numFmtId="165" fontId="2" fillId="0" borderId="0" xfId="0" applyNumberFormat="1" applyFont="1" applyFill="1" applyBorder="1" applyAlignment="1">
      <alignment/>
    </xf>
    <xf numFmtId="166"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186" fontId="0" fillId="2" borderId="3" xfId="0" applyNumberFormat="1" applyFont="1" applyFill="1" applyBorder="1" applyAlignment="1">
      <alignment horizontal="center"/>
    </xf>
    <xf numFmtId="186" fontId="0" fillId="3" borderId="1" xfId="0" applyNumberFormat="1" applyFont="1" applyFill="1" applyBorder="1" applyAlignment="1">
      <alignment horizontal="center"/>
    </xf>
    <xf numFmtId="186" fontId="0" fillId="4" borderId="1" xfId="0" applyNumberFormat="1" applyFont="1" applyFill="1" applyBorder="1" applyAlignment="1">
      <alignment horizontal="center"/>
    </xf>
    <xf numFmtId="186" fontId="0" fillId="5" borderId="1" xfId="0" applyNumberFormat="1" applyFont="1" applyFill="1" applyBorder="1" applyAlignment="1">
      <alignment horizontal="center"/>
    </xf>
    <xf numFmtId="186" fontId="0" fillId="6" borderId="1" xfId="0" applyNumberFormat="1" applyFont="1" applyFill="1" applyBorder="1" applyAlignment="1">
      <alignment horizontal="center"/>
    </xf>
    <xf numFmtId="186" fontId="0" fillId="9" borderId="1" xfId="0" applyNumberFormat="1" applyFont="1" applyFill="1" applyBorder="1" applyAlignment="1">
      <alignment horizontal="center"/>
    </xf>
    <xf numFmtId="186" fontId="0" fillId="2" borderId="1" xfId="0" applyNumberFormat="1" applyFont="1" applyFill="1" applyBorder="1" applyAlignment="1">
      <alignment horizontal="center"/>
    </xf>
    <xf numFmtId="186" fontId="0" fillId="10" borderId="2" xfId="0" applyNumberFormat="1" applyFont="1" applyFill="1" applyBorder="1" applyAlignment="1">
      <alignment horizontal="center"/>
    </xf>
    <xf numFmtId="6" fontId="0" fillId="2" borderId="3" xfId="0" applyNumberFormat="1" applyFill="1" applyBorder="1" applyAlignment="1">
      <alignment horizontal="center"/>
    </xf>
    <xf numFmtId="6" fontId="0" fillId="2" borderId="3" xfId="0" applyNumberFormat="1" applyFont="1" applyFill="1" applyBorder="1" applyAlignment="1">
      <alignment horizontal="center"/>
    </xf>
    <xf numFmtId="6" fontId="0" fillId="3" borderId="1" xfId="0" applyNumberFormat="1" applyFill="1" applyBorder="1" applyAlignment="1">
      <alignment horizontal="center"/>
    </xf>
    <xf numFmtId="6" fontId="0" fillId="3" borderId="1" xfId="0" applyNumberFormat="1" applyFont="1" applyFill="1" applyBorder="1" applyAlignment="1">
      <alignment horizontal="center"/>
    </xf>
    <xf numFmtId="6" fontId="0" fillId="4" borderId="1" xfId="0" applyNumberFormat="1" applyFill="1" applyBorder="1" applyAlignment="1">
      <alignment horizontal="center"/>
    </xf>
    <xf numFmtId="6" fontId="0" fillId="4" borderId="1" xfId="0" applyNumberFormat="1" applyFont="1" applyFill="1" applyBorder="1" applyAlignment="1">
      <alignment horizontal="center"/>
    </xf>
    <xf numFmtId="6" fontId="0" fillId="5" borderId="1" xfId="0" applyNumberFormat="1" applyFill="1" applyBorder="1" applyAlignment="1">
      <alignment horizontal="center"/>
    </xf>
    <xf numFmtId="6" fontId="0" fillId="5" borderId="1" xfId="0" applyNumberFormat="1" applyFont="1" applyFill="1" applyBorder="1" applyAlignment="1">
      <alignment horizontal="center"/>
    </xf>
    <xf numFmtId="6" fontId="0" fillId="6" borderId="1" xfId="0" applyNumberFormat="1" applyFill="1" applyBorder="1" applyAlignment="1">
      <alignment horizontal="center"/>
    </xf>
    <xf numFmtId="6" fontId="0" fillId="6" borderId="1" xfId="0" applyNumberFormat="1" applyFont="1" applyFill="1" applyBorder="1" applyAlignment="1">
      <alignment horizontal="center"/>
    </xf>
    <xf numFmtId="6" fontId="0" fillId="9" borderId="1" xfId="0" applyNumberFormat="1" applyFill="1" applyBorder="1" applyAlignment="1">
      <alignment horizontal="center"/>
    </xf>
    <xf numFmtId="6" fontId="0" fillId="9" borderId="1" xfId="0" applyNumberFormat="1" applyFont="1" applyFill="1" applyBorder="1" applyAlignment="1">
      <alignment horizontal="center"/>
    </xf>
    <xf numFmtId="6" fontId="0" fillId="2" borderId="1" xfId="0" applyNumberFormat="1" applyFill="1" applyBorder="1" applyAlignment="1">
      <alignment horizontal="center"/>
    </xf>
    <xf numFmtId="6" fontId="0" fillId="2" borderId="1" xfId="0" applyNumberFormat="1" applyFont="1" applyFill="1" applyBorder="1" applyAlignment="1">
      <alignment horizontal="center"/>
    </xf>
    <xf numFmtId="6" fontId="0" fillId="10" borderId="2" xfId="0" applyNumberFormat="1" applyFill="1" applyBorder="1" applyAlignment="1">
      <alignment horizontal="center"/>
    </xf>
    <xf numFmtId="6" fontId="0" fillId="10" borderId="2" xfId="0" applyNumberFormat="1"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13" xfId="0" applyFill="1" applyBorder="1" applyAlignment="1">
      <alignment/>
    </xf>
    <xf numFmtId="0" fontId="0" fillId="0" borderId="14" xfId="0" applyFill="1" applyBorder="1" applyAlignment="1">
      <alignment/>
    </xf>
    <xf numFmtId="0" fontId="2" fillId="0" borderId="15" xfId="0" applyFont="1" applyBorder="1" applyAlignment="1">
      <alignment horizontal="center"/>
    </xf>
    <xf numFmtId="0" fontId="2" fillId="0" borderId="2" xfId="0" applyFont="1" applyFill="1" applyBorder="1" applyAlignment="1">
      <alignment horizontal="center"/>
    </xf>
    <xf numFmtId="6" fontId="2" fillId="2" borderId="3" xfId="0" applyNumberFormat="1" applyFont="1" applyFill="1" applyBorder="1" applyAlignment="1">
      <alignment horizontal="center"/>
    </xf>
    <xf numFmtId="6" fontId="2" fillId="3" borderId="1" xfId="0" applyNumberFormat="1" applyFont="1" applyFill="1" applyBorder="1" applyAlignment="1">
      <alignment horizontal="center"/>
    </xf>
    <xf numFmtId="6" fontId="2" fillId="4" borderId="1" xfId="0" applyNumberFormat="1" applyFont="1" applyFill="1" applyBorder="1" applyAlignment="1">
      <alignment horizontal="center"/>
    </xf>
    <xf numFmtId="6" fontId="2" fillId="5" borderId="1" xfId="0" applyNumberFormat="1" applyFont="1" applyFill="1" applyBorder="1" applyAlignment="1">
      <alignment horizontal="center"/>
    </xf>
    <xf numFmtId="6" fontId="2" fillId="6" borderId="1" xfId="0" applyNumberFormat="1" applyFont="1" applyFill="1" applyBorder="1" applyAlignment="1">
      <alignment horizontal="center"/>
    </xf>
    <xf numFmtId="6" fontId="2" fillId="9" borderId="1" xfId="0" applyNumberFormat="1" applyFont="1" applyFill="1" applyBorder="1" applyAlignment="1">
      <alignment horizontal="center"/>
    </xf>
    <xf numFmtId="6" fontId="2" fillId="2" borderId="1" xfId="0" applyNumberFormat="1" applyFont="1" applyFill="1" applyBorder="1" applyAlignment="1">
      <alignment horizontal="center"/>
    </xf>
    <xf numFmtId="6" fontId="2" fillId="10" borderId="2" xfId="0" applyNumberFormat="1" applyFont="1" applyFill="1" applyBorder="1" applyAlignment="1">
      <alignment horizontal="center"/>
    </xf>
    <xf numFmtId="0" fontId="27" fillId="0" borderId="0" xfId="0" applyFont="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0" fillId="0" borderId="11" xfId="0" applyBorder="1" applyAlignment="1">
      <alignment/>
    </xf>
    <xf numFmtId="0" fontId="0" fillId="0" borderId="16" xfId="0" applyBorder="1" applyAlignment="1">
      <alignment horizontal="center"/>
    </xf>
    <xf numFmtId="38" fontId="0" fillId="0" borderId="16" xfId="0" applyNumberFormat="1" applyBorder="1" applyAlignment="1">
      <alignment horizontal="center"/>
    </xf>
    <xf numFmtId="38" fontId="0" fillId="0" borderId="17" xfId="0" applyNumberFormat="1" applyBorder="1" applyAlignment="1">
      <alignment horizontal="center"/>
    </xf>
    <xf numFmtId="38" fontId="0" fillId="0" borderId="12" xfId="0" applyNumberFormat="1" applyBorder="1" applyAlignment="1">
      <alignment horizontal="center"/>
    </xf>
    <xf numFmtId="6" fontId="2" fillId="0" borderId="18" xfId="0" applyNumberFormat="1" applyFont="1" applyBorder="1" applyAlignment="1">
      <alignment horizontal="center"/>
    </xf>
    <xf numFmtId="38" fontId="2" fillId="0" borderId="0" xfId="0" applyNumberFormat="1" applyFont="1" applyAlignment="1">
      <alignment horizontal="center"/>
    </xf>
    <xf numFmtId="0" fontId="0" fillId="2" borderId="0" xfId="0" applyNumberFormat="1" applyFont="1" applyFill="1" applyAlignment="1">
      <alignment horizontal="center"/>
    </xf>
    <xf numFmtId="0" fontId="0" fillId="0" borderId="0" xfId="0" applyNumberFormat="1" applyAlignment="1">
      <alignment/>
    </xf>
    <xf numFmtId="0" fontId="0" fillId="8" borderId="0" xfId="0" applyNumberFormat="1" applyFill="1" applyAlignment="1">
      <alignment/>
    </xf>
    <xf numFmtId="0" fontId="0" fillId="0" borderId="0" xfId="0" applyNumberFormat="1" applyFont="1" applyFill="1" applyAlignment="1">
      <alignment horizontal="center"/>
    </xf>
    <xf numFmtId="0" fontId="0" fillId="3" borderId="0" xfId="0" applyNumberFormat="1" applyFont="1" applyFill="1" applyAlignment="1">
      <alignment horizontal="center"/>
    </xf>
    <xf numFmtId="0" fontId="0" fillId="0" borderId="0" xfId="0" applyNumberFormat="1" applyFill="1" applyAlignment="1">
      <alignment/>
    </xf>
    <xf numFmtId="0" fontId="0" fillId="10" borderId="0" xfId="0" applyNumberFormat="1" applyFont="1" applyFill="1" applyAlignment="1">
      <alignment horizontal="center"/>
    </xf>
    <xf numFmtId="0" fontId="0" fillId="5" borderId="0" xfId="0" applyNumberFormat="1" applyFont="1" applyFill="1" applyAlignment="1">
      <alignment horizontal="center"/>
    </xf>
    <xf numFmtId="0" fontId="0" fillId="6" borderId="0" xfId="0" applyNumberFormat="1" applyFont="1" applyFill="1" applyAlignment="1">
      <alignment horizontal="center"/>
    </xf>
    <xf numFmtId="0" fontId="0" fillId="9" borderId="0" xfId="0" applyNumberFormat="1" applyFont="1" applyFill="1" applyAlignment="1">
      <alignment horizontal="center"/>
    </xf>
    <xf numFmtId="38" fontId="0" fillId="0" borderId="0" xfId="0" applyNumberFormat="1" applyFont="1" applyAlignment="1">
      <alignment horizontal="center"/>
    </xf>
    <xf numFmtId="6" fontId="0" fillId="0" borderId="16" xfId="0" applyNumberFormat="1"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6" xfId="0" applyFont="1" applyBorder="1" applyAlignment="1">
      <alignment horizontal="center"/>
    </xf>
    <xf numFmtId="165" fontId="2" fillId="0" borderId="1" xfId="0" applyNumberFormat="1" applyFont="1" applyFill="1" applyBorder="1" applyAlignment="1">
      <alignment horizontal="center"/>
    </xf>
    <xf numFmtId="165" fontId="2" fillId="0" borderId="1" xfId="0" applyNumberFormat="1" applyFont="1" applyFill="1" applyBorder="1" applyAlignment="1">
      <alignment/>
    </xf>
    <xf numFmtId="6" fontId="0" fillId="0" borderId="1" xfId="0" applyNumberFormat="1" applyFill="1" applyBorder="1" applyAlignment="1">
      <alignment horizontal="center"/>
    </xf>
    <xf numFmtId="0" fontId="0" fillId="0" borderId="1" xfId="0" applyFont="1" applyFill="1" applyBorder="1" applyAlignment="1">
      <alignment horizontal="center"/>
    </xf>
    <xf numFmtId="166" fontId="0" fillId="0" borderId="1" xfId="0" applyNumberFormat="1" applyFont="1" applyFill="1" applyBorder="1" applyAlignment="1">
      <alignment horizontal="center"/>
    </xf>
    <xf numFmtId="6" fontId="0" fillId="0" borderId="1" xfId="0" applyNumberFormat="1" applyFont="1" applyFill="1" applyBorder="1" applyAlignment="1">
      <alignment horizontal="center"/>
    </xf>
    <xf numFmtId="6" fontId="2" fillId="0" borderId="1"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Example 2 Swap Current Value</a:t>
            </a:r>
          </a:p>
        </c:rich>
      </c:tx>
      <c:layout/>
      <c:spPr>
        <a:noFill/>
        <a:ln>
          <a:noFill/>
        </a:ln>
      </c:spPr>
    </c:title>
    <c:plotArea>
      <c:layout>
        <c:manualLayout>
          <c:xMode val="edge"/>
          <c:yMode val="edge"/>
          <c:x val="0.024"/>
          <c:y val="0.139"/>
          <c:w val="0.9465"/>
          <c:h val="0.843"/>
        </c:manualLayout>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Questions!$E$62:$E$69</c:f>
              <c:numCache>
                <c:ptCount val="8"/>
                <c:pt idx="0">
                  <c:v>0</c:v>
                </c:pt>
                <c:pt idx="1">
                  <c:v>0</c:v>
                </c:pt>
                <c:pt idx="2">
                  <c:v>0</c:v>
                </c:pt>
                <c:pt idx="3">
                  <c:v>0</c:v>
                </c:pt>
                <c:pt idx="4">
                  <c:v>0</c:v>
                </c:pt>
                <c:pt idx="5">
                  <c:v>0</c:v>
                </c:pt>
                <c:pt idx="6">
                  <c:v>0</c:v>
                </c:pt>
                <c:pt idx="7">
                  <c:v>0</c:v>
                </c:pt>
              </c:numCache>
            </c:numRef>
          </c:val>
        </c:ser>
        <c:axId val="33744315"/>
        <c:axId val="35263380"/>
      </c:barChart>
      <c:catAx>
        <c:axId val="33744315"/>
        <c:scaling>
          <c:orientation val="minMax"/>
        </c:scaling>
        <c:axPos val="b"/>
        <c:delete val="1"/>
        <c:majorTickMark val="out"/>
        <c:minorTickMark val="none"/>
        <c:tickLblPos val="nextTo"/>
        <c:crossAx val="35263380"/>
        <c:crosses val="autoZero"/>
        <c:auto val="1"/>
        <c:lblOffset val="100"/>
        <c:noMultiLvlLbl val="0"/>
      </c:catAx>
      <c:valAx>
        <c:axId val="35263380"/>
        <c:scaling>
          <c:orientation val="minMax"/>
        </c:scaling>
        <c:axPos val="l"/>
        <c:majorGridlines/>
        <c:delete val="0"/>
        <c:numFmt formatCode="General" sourceLinked="1"/>
        <c:majorTickMark val="out"/>
        <c:minorTickMark val="none"/>
        <c:tickLblPos val="nextTo"/>
        <c:crossAx val="3374431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Swap Cash Flows</a:t>
            </a:r>
          </a:p>
        </c:rich>
      </c:tx>
      <c:layout>
        <c:manualLayout>
          <c:xMode val="factor"/>
          <c:yMode val="factor"/>
          <c:x val="-0.0055"/>
          <c:y val="0.00975"/>
        </c:manualLayout>
      </c:layout>
      <c:spPr>
        <a:noFill/>
        <a:ln>
          <a:noFill/>
        </a:ln>
      </c:spPr>
    </c:title>
    <c:plotArea>
      <c:layout>
        <c:manualLayout>
          <c:xMode val="edge"/>
          <c:yMode val="edge"/>
          <c:x val="0.027"/>
          <c:y val="0.2315"/>
          <c:w val="0.9215"/>
          <c:h val="0.71925"/>
        </c:manualLayout>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Questions!$E$97:$E$104</c:f>
              <c:numCache>
                <c:ptCount val="8"/>
                <c:pt idx="0">
                  <c:v>0</c:v>
                </c:pt>
                <c:pt idx="1">
                  <c:v>0</c:v>
                </c:pt>
                <c:pt idx="2">
                  <c:v>0</c:v>
                </c:pt>
                <c:pt idx="3">
                  <c:v>0</c:v>
                </c:pt>
                <c:pt idx="4">
                  <c:v>0</c:v>
                </c:pt>
                <c:pt idx="5">
                  <c:v>0</c:v>
                </c:pt>
                <c:pt idx="6">
                  <c:v>0</c:v>
                </c:pt>
                <c:pt idx="7">
                  <c:v>0</c:v>
                </c:pt>
              </c:numCache>
            </c:numRef>
          </c:val>
        </c:ser>
        <c:axId val="48934965"/>
        <c:axId val="37761502"/>
      </c:barChart>
      <c:catAx>
        <c:axId val="48934965"/>
        <c:scaling>
          <c:orientation val="minMax"/>
        </c:scaling>
        <c:axPos val="b"/>
        <c:delete val="1"/>
        <c:majorTickMark val="out"/>
        <c:minorTickMark val="none"/>
        <c:tickLblPos val="nextTo"/>
        <c:crossAx val="37761502"/>
        <c:crosses val="autoZero"/>
        <c:auto val="1"/>
        <c:lblOffset val="100"/>
        <c:noMultiLvlLbl val="0"/>
      </c:catAx>
      <c:valAx>
        <c:axId val="37761502"/>
        <c:scaling>
          <c:orientation val="minMax"/>
        </c:scaling>
        <c:axPos val="l"/>
        <c:majorGridlines/>
        <c:delete val="0"/>
        <c:numFmt formatCode="General" sourceLinked="1"/>
        <c:majorTickMark val="out"/>
        <c:minorTickMark val="none"/>
        <c:tickLblPos val="nextTo"/>
        <c:crossAx val="4893496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Quarterly Rates in Example 2</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
                <c:pt idx="0">
                  <c:v>0</c:v>
                </c:pt>
              </c:numCache>
            </c:numRef>
          </c:val>
          <c:smooth val="0"/>
        </c:ser>
        <c:marker val="1"/>
        <c:axId val="4309199"/>
        <c:axId val="38782792"/>
      </c:lineChart>
      <c:catAx>
        <c:axId val="4309199"/>
        <c:scaling>
          <c:orientation val="minMax"/>
        </c:scaling>
        <c:axPos val="b"/>
        <c:delete val="0"/>
        <c:numFmt formatCode="General" sourceLinked="1"/>
        <c:majorTickMark val="out"/>
        <c:minorTickMark val="none"/>
        <c:tickLblPos val="nextTo"/>
        <c:crossAx val="38782792"/>
        <c:crosses val="autoZero"/>
        <c:auto val="1"/>
        <c:lblOffset val="100"/>
        <c:noMultiLvlLbl val="0"/>
      </c:catAx>
      <c:valAx>
        <c:axId val="38782792"/>
        <c:scaling>
          <c:orientation val="minMax"/>
        </c:scaling>
        <c:axPos val="l"/>
        <c:majorGridlines/>
        <c:delete val="0"/>
        <c:numFmt formatCode="General" sourceLinked="1"/>
        <c:majorTickMark val="out"/>
        <c:minorTickMark val="none"/>
        <c:tickLblPos val="nextTo"/>
        <c:crossAx val="430919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Quarterly Rates in Example 2</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mooth val="0"/>
        </c:ser>
        <c:marker val="1"/>
        <c:axId val="13500809"/>
        <c:axId val="54398418"/>
      </c:lineChart>
      <c:catAx>
        <c:axId val="13500809"/>
        <c:scaling>
          <c:orientation val="minMax"/>
        </c:scaling>
        <c:axPos val="b"/>
        <c:delete val="0"/>
        <c:numFmt formatCode="General" sourceLinked="1"/>
        <c:majorTickMark val="out"/>
        <c:minorTickMark val="none"/>
        <c:tickLblPos val="nextTo"/>
        <c:crossAx val="54398418"/>
        <c:crosses val="autoZero"/>
        <c:auto val="1"/>
        <c:lblOffset val="100"/>
        <c:noMultiLvlLbl val="0"/>
      </c:catAx>
      <c:valAx>
        <c:axId val="54398418"/>
        <c:scaling>
          <c:orientation val="minMax"/>
        </c:scaling>
        <c:axPos val="l"/>
        <c:majorGridlines/>
        <c:delete val="0"/>
        <c:numFmt formatCode="General" sourceLinked="1"/>
        <c:majorTickMark val="out"/>
        <c:minorTickMark val="none"/>
        <c:tickLblPos val="nextTo"/>
        <c:crossAx val="1350080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56</xdr:row>
      <xdr:rowOff>28575</xdr:rowOff>
    </xdr:from>
    <xdr:to>
      <xdr:col>11</xdr:col>
      <xdr:colOff>161925</xdr:colOff>
      <xdr:row>69</xdr:row>
      <xdr:rowOff>133350</xdr:rowOff>
    </xdr:to>
    <xdr:graphicFrame>
      <xdr:nvGraphicFramePr>
        <xdr:cNvPr id="1" name="Chart 7"/>
        <xdr:cNvGraphicFramePr/>
      </xdr:nvGraphicFramePr>
      <xdr:xfrm>
        <a:off x="3286125" y="9134475"/>
        <a:ext cx="3648075" cy="2209800"/>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92</xdr:row>
      <xdr:rowOff>0</xdr:rowOff>
    </xdr:from>
    <xdr:to>
      <xdr:col>11</xdr:col>
      <xdr:colOff>95250</xdr:colOff>
      <xdr:row>104</xdr:row>
      <xdr:rowOff>76200</xdr:rowOff>
    </xdr:to>
    <xdr:graphicFrame>
      <xdr:nvGraphicFramePr>
        <xdr:cNvPr id="2" name="Chart 58"/>
        <xdr:cNvGraphicFramePr/>
      </xdr:nvGraphicFramePr>
      <xdr:xfrm>
        <a:off x="3257550" y="14935200"/>
        <a:ext cx="3609975" cy="20193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54</xdr:row>
      <xdr:rowOff>0</xdr:rowOff>
    </xdr:from>
    <xdr:to>
      <xdr:col>17</xdr:col>
      <xdr:colOff>381000</xdr:colOff>
      <xdr:row>54</xdr:row>
      <xdr:rowOff>0</xdr:rowOff>
    </xdr:to>
    <xdr:graphicFrame>
      <xdr:nvGraphicFramePr>
        <xdr:cNvPr id="1" name="Chart 160"/>
        <xdr:cNvGraphicFramePr/>
      </xdr:nvGraphicFramePr>
      <xdr:xfrm>
        <a:off x="10220325" y="8963025"/>
        <a:ext cx="50006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37</xdr:row>
      <xdr:rowOff>0</xdr:rowOff>
    </xdr:from>
    <xdr:to>
      <xdr:col>12</xdr:col>
      <xdr:colOff>0</xdr:colOff>
      <xdr:row>37</xdr:row>
      <xdr:rowOff>0</xdr:rowOff>
    </xdr:to>
    <xdr:graphicFrame>
      <xdr:nvGraphicFramePr>
        <xdr:cNvPr id="1" name="Chart 27"/>
        <xdr:cNvGraphicFramePr/>
      </xdr:nvGraphicFramePr>
      <xdr:xfrm>
        <a:off x="10220325" y="6057900"/>
        <a:ext cx="6762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nity.edu/rjensen/acct5341/speakers/133glosf.ht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rinity.edu/rjensen/acct5341/speakers/133glosf.htm" TargetMode="External" /><Relationship Id="rId2" Type="http://schemas.openxmlformats.org/officeDocument/2006/relationships/hyperlink" Target="http://www.trinity.edu/rjensen/acct5341/speakers/133glosf.htm" TargetMode="External" /><Relationship Id="rId3" Type="http://schemas.openxmlformats.org/officeDocument/2006/relationships/hyperlink" Target="http://www.trinity.edu/rjensen/caseans/133exh02a.htm"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rinity.edu/rjensen/acct5341/speakers/133glosf.htm" TargetMode="External" /><Relationship Id="rId2" Type="http://schemas.openxmlformats.org/officeDocument/2006/relationships/hyperlink" Target="http://www.trinity.edu/rjensen/acct5341/speakers/133glosf.htm" TargetMode="External" /><Relationship Id="rId3" Type="http://schemas.openxmlformats.org/officeDocument/2006/relationships/hyperlink" Target="http://www.trinity.edu/rjensen/caseans/133exh02a.htm" TargetMode="External" /><Relationship Id="rId4" Type="http://schemas.openxmlformats.org/officeDocument/2006/relationships/vmlDrawing" Target="../drawings/vmlDrawing5.vm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M235"/>
  <sheetViews>
    <sheetView tabSelected="1" workbookViewId="0" topLeftCell="A1">
      <selection activeCell="A1" sqref="A1"/>
    </sheetView>
  </sheetViews>
  <sheetFormatPr defaultColWidth="9.140625" defaultRowHeight="12.75"/>
  <cols>
    <col min="1" max="1" width="10.140625" style="41" customWidth="1"/>
    <col min="2" max="2" width="9.140625" style="41" customWidth="1"/>
  </cols>
  <sheetData>
    <row r="1" ht="12.75">
      <c r="A1" s="116" t="s">
        <v>260</v>
      </c>
    </row>
    <row r="2" ht="15.75">
      <c r="A2" s="207" t="s">
        <v>254</v>
      </c>
    </row>
    <row r="3" spans="1:10" ht="12.75">
      <c r="A3" s="1" t="s">
        <v>279</v>
      </c>
      <c r="H3" s="1"/>
      <c r="I3" s="1"/>
      <c r="J3" s="2"/>
    </row>
    <row r="4" spans="2:10" ht="12.75">
      <c r="B4" s="42" t="s">
        <v>25</v>
      </c>
      <c r="I4" s="1"/>
      <c r="J4" s="2"/>
    </row>
    <row r="6" spans="1:14" ht="12.75">
      <c r="A6" s="41" t="s">
        <v>56</v>
      </c>
      <c r="B6" s="43"/>
      <c r="H6" s="1"/>
      <c r="I6" s="1"/>
      <c r="J6" s="40"/>
      <c r="L6" s="1"/>
      <c r="M6" s="1"/>
      <c r="N6" s="40"/>
    </row>
    <row r="7" spans="1:14" ht="12.75">
      <c r="A7" s="41" t="s">
        <v>57</v>
      </c>
      <c r="B7" s="43"/>
      <c r="H7" s="1"/>
      <c r="I7" s="1"/>
      <c r="J7" s="40"/>
      <c r="L7" s="1"/>
      <c r="M7" s="1"/>
      <c r="N7" s="40"/>
    </row>
    <row r="8" spans="1:14" ht="12.75">
      <c r="A8" s="41" t="s">
        <v>54</v>
      </c>
      <c r="B8" s="43"/>
      <c r="H8" s="1"/>
      <c r="I8" s="1"/>
      <c r="J8" s="40"/>
      <c r="L8" s="1"/>
      <c r="M8" s="1"/>
      <c r="N8" s="40"/>
    </row>
    <row r="9" spans="1:14" ht="12.75">
      <c r="A9" s="41" t="s">
        <v>55</v>
      </c>
      <c r="B9" s="43"/>
      <c r="H9" s="1"/>
      <c r="I9" s="1"/>
      <c r="J9" s="40"/>
      <c r="L9" s="1"/>
      <c r="M9" s="1"/>
      <c r="N9" s="40"/>
    </row>
    <row r="10" spans="2:14" ht="12.75">
      <c r="B10" s="43" t="s">
        <v>58</v>
      </c>
      <c r="H10" s="1"/>
      <c r="I10" s="1"/>
      <c r="J10" s="40"/>
      <c r="L10" s="1"/>
      <c r="M10" s="1"/>
      <c r="N10" s="40"/>
    </row>
    <row r="11" spans="2:14" ht="12.75">
      <c r="B11" s="43"/>
      <c r="H11" s="1"/>
      <c r="I11" s="1"/>
      <c r="J11" s="40"/>
      <c r="L11" s="1"/>
      <c r="M11" s="1"/>
      <c r="N11" s="40"/>
    </row>
    <row r="12" spans="1:14" ht="12.75">
      <c r="A12" s="4"/>
      <c r="B12" s="24"/>
      <c r="C12" s="24"/>
      <c r="D12" s="24"/>
      <c r="E12" s="24"/>
      <c r="H12" s="1"/>
      <c r="I12" s="1"/>
      <c r="J12" s="40"/>
      <c r="L12" s="1"/>
      <c r="M12" s="1"/>
      <c r="N12" s="40"/>
    </row>
    <row r="13" spans="1:14" ht="12.75">
      <c r="A13" s="4"/>
      <c r="B13" s="24"/>
      <c r="C13" s="24"/>
      <c r="D13" s="24"/>
      <c r="E13" s="24"/>
      <c r="H13" s="1"/>
      <c r="I13" s="1"/>
      <c r="J13" s="40"/>
      <c r="L13" s="1"/>
      <c r="M13" s="1"/>
      <c r="N13" s="40"/>
    </row>
    <row r="14" spans="1:14" ht="12.75">
      <c r="A14" s="4"/>
      <c r="B14" s="24"/>
      <c r="C14" s="24"/>
      <c r="D14" s="24"/>
      <c r="E14" s="24"/>
      <c r="H14" s="1"/>
      <c r="I14" s="1"/>
      <c r="J14" s="40"/>
      <c r="L14" s="1"/>
      <c r="M14" s="1"/>
      <c r="N14" s="40"/>
    </row>
    <row r="15" spans="1:14" ht="12.75">
      <c r="A15" s="4"/>
      <c r="B15" s="24"/>
      <c r="C15" s="24"/>
      <c r="D15" s="24"/>
      <c r="E15" s="24"/>
      <c r="H15" s="1"/>
      <c r="I15" s="1"/>
      <c r="J15" s="40"/>
      <c r="L15" s="1"/>
      <c r="M15" s="1"/>
      <c r="N15" s="40"/>
    </row>
    <row r="16" spans="1:14" ht="12.75">
      <c r="A16" s="4"/>
      <c r="B16" s="24"/>
      <c r="C16" s="24"/>
      <c r="D16" s="24"/>
      <c r="E16" s="24"/>
      <c r="H16" s="1"/>
      <c r="I16" s="1"/>
      <c r="J16" s="40"/>
      <c r="L16" s="1"/>
      <c r="M16" s="1"/>
      <c r="N16" s="40"/>
    </row>
    <row r="17" spans="1:14" ht="12.75">
      <c r="A17" s="4"/>
      <c r="B17" s="24"/>
      <c r="C17" s="24"/>
      <c r="D17" s="24"/>
      <c r="E17" s="24"/>
      <c r="H17" s="1"/>
      <c r="I17" s="1"/>
      <c r="J17" s="40"/>
      <c r="L17" s="1"/>
      <c r="M17" s="1"/>
      <c r="N17" s="40"/>
    </row>
    <row r="18" spans="1:14" ht="12.75">
      <c r="A18" s="4"/>
      <c r="B18" s="24"/>
      <c r="C18" s="24"/>
      <c r="D18" s="24"/>
      <c r="E18" s="24"/>
      <c r="H18" s="1"/>
      <c r="I18" s="1"/>
      <c r="J18" s="40"/>
      <c r="L18" s="1"/>
      <c r="M18" s="1"/>
      <c r="N18" s="40"/>
    </row>
    <row r="19" spans="1:14" ht="12.75">
      <c r="A19" s="4"/>
      <c r="B19" s="24"/>
      <c r="C19" s="24"/>
      <c r="D19" s="24"/>
      <c r="E19" s="24"/>
      <c r="H19" s="1"/>
      <c r="I19" s="1"/>
      <c r="J19" s="40"/>
      <c r="L19" s="1"/>
      <c r="M19" s="1"/>
      <c r="N19" s="40"/>
    </row>
    <row r="20" spans="2:14" ht="12.75">
      <c r="B20"/>
      <c r="H20" s="1"/>
      <c r="I20" s="1"/>
      <c r="J20" s="40"/>
      <c r="L20" s="1"/>
      <c r="M20" s="1"/>
      <c r="N20" s="40"/>
    </row>
    <row r="21" spans="2:14" ht="12.75">
      <c r="B21"/>
      <c r="H21" s="1"/>
      <c r="I21" s="1"/>
      <c r="J21" s="40"/>
      <c r="L21" s="1"/>
      <c r="M21" s="1"/>
      <c r="N21" s="40"/>
    </row>
    <row r="22" spans="2:14" ht="12.75">
      <c r="B22"/>
      <c r="H22" s="1"/>
      <c r="I22" s="1"/>
      <c r="J22" s="40"/>
      <c r="L22" s="1"/>
      <c r="M22" s="1"/>
      <c r="N22" s="40"/>
    </row>
    <row r="23" spans="2:14" ht="12.75">
      <c r="B23"/>
      <c r="H23" s="1"/>
      <c r="I23" s="1"/>
      <c r="J23" s="40"/>
      <c r="L23" s="1"/>
      <c r="M23" s="1"/>
      <c r="N23" s="40"/>
    </row>
    <row r="24" spans="1:14" ht="12.75">
      <c r="A24" t="s">
        <v>188</v>
      </c>
      <c r="B24"/>
      <c r="H24" s="1"/>
      <c r="I24" s="1"/>
      <c r="J24" s="40"/>
      <c r="L24" s="1"/>
      <c r="M24" s="1"/>
      <c r="N24" s="40"/>
    </row>
    <row r="25" spans="1:7" s="46" customFormat="1" ht="12.75">
      <c r="A25" t="s">
        <v>253</v>
      </c>
      <c r="B25"/>
      <c r="C25"/>
      <c r="D25" s="206" t="s">
        <v>252</v>
      </c>
      <c r="E25"/>
      <c r="F25"/>
      <c r="G25"/>
    </row>
    <row r="26" spans="1:7" s="46" customFormat="1" ht="12.75">
      <c r="A26"/>
      <c r="B26"/>
      <c r="C26"/>
      <c r="D26" s="206"/>
      <c r="E26"/>
      <c r="F26"/>
      <c r="G26"/>
    </row>
    <row r="27" spans="1:2" s="46" customFormat="1" ht="12.75">
      <c r="A27" s="4" t="s">
        <v>115</v>
      </c>
      <c r="B27" s="44" t="s">
        <v>26</v>
      </c>
    </row>
    <row r="28" spans="1:2" s="46" customFormat="1" ht="12.75">
      <c r="A28" s="121" t="s">
        <v>134</v>
      </c>
      <c r="B28" s="44"/>
    </row>
    <row r="29" spans="1:39" s="46" customFormat="1" ht="12.7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row>
    <row r="30" spans="1:2" ht="12.75">
      <c r="A30" s="120" t="s">
        <v>167</v>
      </c>
      <c r="B30"/>
    </row>
    <row r="31" spans="1:2" ht="12.75">
      <c r="A31" s="120" t="s">
        <v>131</v>
      </c>
      <c r="B31"/>
    </row>
    <row r="32" spans="1:2" ht="12.75">
      <c r="A32" s="120" t="s">
        <v>132</v>
      </c>
      <c r="B32"/>
    </row>
    <row r="33" spans="1:2" ht="12.75">
      <c r="A33" s="120" t="s">
        <v>133</v>
      </c>
      <c r="B33"/>
    </row>
    <row r="34" spans="1:2" ht="12.75">
      <c r="A34" s="120" t="s">
        <v>286</v>
      </c>
      <c r="B34"/>
    </row>
    <row r="35" spans="1:2" ht="12.75">
      <c r="A35" s="120"/>
      <c r="B35"/>
    </row>
    <row r="36" spans="1:2" s="46" customFormat="1" ht="12.75">
      <c r="A36" s="1" t="s">
        <v>287</v>
      </c>
      <c r="B36" s="51"/>
    </row>
    <row r="37" spans="1:2" s="46" customFormat="1" ht="12.75">
      <c r="A37" s="1" t="s">
        <v>288</v>
      </c>
      <c r="B37" s="51"/>
    </row>
    <row r="38" spans="1:2" s="46" customFormat="1" ht="12.75">
      <c r="A38" s="1" t="s">
        <v>289</v>
      </c>
      <c r="B38" s="51"/>
    </row>
    <row r="39" spans="1:2" s="46" customFormat="1" ht="12.75">
      <c r="A39" s="1" t="s">
        <v>290</v>
      </c>
      <c r="B39" s="51"/>
    </row>
    <row r="40" spans="1:2" s="46" customFormat="1" ht="12.75">
      <c r="A40" s="33"/>
      <c r="B40" s="44"/>
    </row>
    <row r="41" spans="1:3" s="46" customFormat="1" ht="12.75">
      <c r="A41" s="83">
        <v>1</v>
      </c>
      <c r="B41" s="86" t="s">
        <v>113</v>
      </c>
      <c r="C41" s="85"/>
    </row>
    <row r="42" spans="1:2" s="46" customFormat="1" ht="12.75">
      <c r="A42" s="4">
        <v>1</v>
      </c>
      <c r="B42" s="51" t="s">
        <v>144</v>
      </c>
    </row>
    <row r="43" spans="1:2" s="46" customFormat="1" ht="12.75">
      <c r="A43" s="4">
        <v>1</v>
      </c>
      <c r="B43" s="51" t="s">
        <v>145</v>
      </c>
    </row>
    <row r="44" spans="1:2" s="46" customFormat="1" ht="12.75">
      <c r="A44" s="4">
        <v>1</v>
      </c>
      <c r="B44" s="45"/>
    </row>
    <row r="45" spans="1:2" s="46" customFormat="1" ht="12.75">
      <c r="A45" s="4">
        <v>1</v>
      </c>
      <c r="B45" s="44" t="s">
        <v>59</v>
      </c>
    </row>
    <row r="46" spans="1:2" s="46" customFormat="1" ht="12.75">
      <c r="A46" s="4">
        <v>1</v>
      </c>
      <c r="B46" s="44" t="s">
        <v>60</v>
      </c>
    </row>
    <row r="47" spans="1:2" s="46" customFormat="1" ht="12.75">
      <c r="A47" s="4">
        <v>1</v>
      </c>
      <c r="B47" s="44" t="s">
        <v>61</v>
      </c>
    </row>
    <row r="48" spans="1:2" s="46" customFormat="1" ht="12.75">
      <c r="A48" s="4">
        <v>1</v>
      </c>
      <c r="B48" s="44" t="s">
        <v>62</v>
      </c>
    </row>
    <row r="49" spans="1:2" s="46" customFormat="1" ht="12.75">
      <c r="A49" s="4">
        <v>1</v>
      </c>
      <c r="B49" s="44" t="s">
        <v>168</v>
      </c>
    </row>
    <row r="50" spans="1:2" s="46" customFormat="1" ht="12.75">
      <c r="A50" s="4">
        <v>1</v>
      </c>
      <c r="B50" s="44" t="s">
        <v>154</v>
      </c>
    </row>
    <row r="51" spans="1:6" s="46" customFormat="1" ht="12.75">
      <c r="A51" s="4">
        <v>1</v>
      </c>
      <c r="B51" s="44" t="s">
        <v>63</v>
      </c>
      <c r="C51" s="3"/>
      <c r="D51" s="3"/>
      <c r="E51" s="3"/>
      <c r="F51" s="3"/>
    </row>
    <row r="52" spans="1:6" s="46" customFormat="1" ht="12.75">
      <c r="A52" s="4">
        <v>1</v>
      </c>
      <c r="B52" s="44" t="s">
        <v>64</v>
      </c>
      <c r="C52" s="3"/>
      <c r="D52" s="3"/>
      <c r="E52" s="3"/>
      <c r="F52" s="3"/>
    </row>
    <row r="53" spans="1:6" s="46" customFormat="1" ht="12.75">
      <c r="A53" s="4">
        <v>1</v>
      </c>
      <c r="B53" s="44" t="s">
        <v>65</v>
      </c>
      <c r="C53" s="3"/>
      <c r="D53" s="3"/>
      <c r="E53" s="3"/>
      <c r="F53" s="3"/>
    </row>
    <row r="54" spans="1:2" s="46" customFormat="1" ht="12.75">
      <c r="A54" s="4">
        <v>1</v>
      </c>
      <c r="B54" s="44" t="s">
        <v>66</v>
      </c>
    </row>
    <row r="55" spans="1:2" s="46" customFormat="1" ht="12.75">
      <c r="A55" s="4">
        <v>1</v>
      </c>
      <c r="B55" s="44"/>
    </row>
    <row r="56" spans="1:2" s="46" customFormat="1" ht="12.75">
      <c r="A56" s="4">
        <v>1</v>
      </c>
      <c r="B56" s="44" t="s">
        <v>84</v>
      </c>
    </row>
    <row r="57" spans="1:2" s="46" customFormat="1" ht="12.75">
      <c r="A57" s="4">
        <v>1</v>
      </c>
      <c r="B57" s="44"/>
    </row>
    <row r="58" spans="1:6" s="46" customFormat="1" ht="12.75">
      <c r="A58" s="4">
        <v>1</v>
      </c>
      <c r="B58" s="54"/>
      <c r="C58" s="48" t="s">
        <v>41</v>
      </c>
      <c r="D58" s="48" t="s">
        <v>42</v>
      </c>
      <c r="E58" s="48" t="s">
        <v>42</v>
      </c>
      <c r="F58" s="46" t="s">
        <v>35</v>
      </c>
    </row>
    <row r="59" spans="1:5" s="46" customFormat="1" ht="12.75">
      <c r="A59" s="4">
        <v>1</v>
      </c>
      <c r="B59" s="55"/>
      <c r="C59" s="63" t="s">
        <v>110</v>
      </c>
      <c r="D59" s="63" t="s">
        <v>46</v>
      </c>
      <c r="E59" s="63" t="s">
        <v>46</v>
      </c>
    </row>
    <row r="60" spans="1:7" s="46" customFormat="1" ht="12.75">
      <c r="A60" s="4">
        <v>1</v>
      </c>
      <c r="B60" s="64" t="s">
        <v>27</v>
      </c>
      <c r="C60" s="17" t="s">
        <v>28</v>
      </c>
      <c r="D60" s="64" t="s">
        <v>29</v>
      </c>
      <c r="E60" s="64" t="s">
        <v>43</v>
      </c>
      <c r="F60"/>
      <c r="G60" s="46" t="s">
        <v>35</v>
      </c>
    </row>
    <row r="61" spans="1:6" s="46" customFormat="1" ht="12.75">
      <c r="A61" s="4">
        <v>1</v>
      </c>
      <c r="B61" s="56" t="s">
        <v>30</v>
      </c>
      <c r="C61" s="67">
        <v>1000000</v>
      </c>
      <c r="D61" s="56">
        <v>1000000</v>
      </c>
      <c r="E61" s="249">
        <f aca="true" t="shared" si="0" ref="E61:E68">D61-C61</f>
        <v>0</v>
      </c>
      <c r="F61"/>
    </row>
    <row r="62" spans="1:6" s="46" customFormat="1" ht="12.75">
      <c r="A62" s="4">
        <v>1</v>
      </c>
      <c r="B62" s="57" t="s">
        <v>31</v>
      </c>
      <c r="C62" s="68">
        <v>1000000</v>
      </c>
      <c r="D62" s="57">
        <v>998851</v>
      </c>
      <c r="E62" s="250">
        <f t="shared" si="0"/>
        <v>-1149</v>
      </c>
      <c r="F62"/>
    </row>
    <row r="63" spans="1:6" s="46" customFormat="1" ht="12.75">
      <c r="A63" s="4">
        <v>1</v>
      </c>
      <c r="B63" s="58" t="s">
        <v>32</v>
      </c>
      <c r="C63" s="69">
        <v>1000000</v>
      </c>
      <c r="D63" s="58">
        <v>1000000</v>
      </c>
      <c r="E63" s="251">
        <f t="shared" si="0"/>
        <v>0</v>
      </c>
      <c r="F63"/>
    </row>
    <row r="64" spans="1:6" s="46" customFormat="1" ht="12.75">
      <c r="A64" s="4">
        <v>1</v>
      </c>
      <c r="B64" s="59" t="s">
        <v>33</v>
      </c>
      <c r="C64" s="70">
        <v>1000000</v>
      </c>
      <c r="D64" s="59">
        <v>1001074</v>
      </c>
      <c r="E64" s="252">
        <f t="shared" si="0"/>
        <v>1074</v>
      </c>
      <c r="F64"/>
    </row>
    <row r="65" spans="1:6" s="46" customFormat="1" ht="12.75">
      <c r="A65" s="4">
        <v>1</v>
      </c>
      <c r="B65" s="60" t="s">
        <v>34</v>
      </c>
      <c r="C65" s="71">
        <v>1000000</v>
      </c>
      <c r="D65" s="60">
        <v>988645</v>
      </c>
      <c r="E65" s="253">
        <f t="shared" si="0"/>
        <v>-11355</v>
      </c>
      <c r="F65"/>
    </row>
    <row r="66" spans="1:6" s="46" customFormat="1" ht="12.75">
      <c r="A66" s="4">
        <v>1</v>
      </c>
      <c r="B66" s="61" t="s">
        <v>51</v>
      </c>
      <c r="C66" s="72">
        <v>1000000</v>
      </c>
      <c r="D66" s="61">
        <v>990615</v>
      </c>
      <c r="E66" s="254">
        <f t="shared" si="0"/>
        <v>-9385</v>
      </c>
      <c r="F66"/>
    </row>
    <row r="67" spans="1:6" s="46" customFormat="1" ht="12.75">
      <c r="A67" s="4">
        <v>1</v>
      </c>
      <c r="B67" s="57" t="s">
        <v>52</v>
      </c>
      <c r="C67" s="68">
        <v>1000000</v>
      </c>
      <c r="D67" s="57">
        <v>993152</v>
      </c>
      <c r="E67" s="250">
        <f t="shared" si="0"/>
        <v>-6848</v>
      </c>
      <c r="F67"/>
    </row>
    <row r="68" spans="1:6" s="46" customFormat="1" ht="12.75">
      <c r="A68" s="4">
        <v>1</v>
      </c>
      <c r="B68" s="56" t="s">
        <v>53</v>
      </c>
      <c r="C68" s="67">
        <v>1000000</v>
      </c>
      <c r="D68" s="56">
        <v>997521</v>
      </c>
      <c r="E68" s="255">
        <f t="shared" si="0"/>
        <v>-2479</v>
      </c>
      <c r="F68"/>
    </row>
    <row r="69" spans="1:6" s="46" customFormat="1" ht="12.75">
      <c r="A69" s="4">
        <v>1</v>
      </c>
      <c r="B69" s="62" t="s">
        <v>49</v>
      </c>
      <c r="C69" s="73">
        <v>1000000</v>
      </c>
      <c r="D69" s="62">
        <v>0</v>
      </c>
      <c r="E69" s="256">
        <v>0</v>
      </c>
      <c r="F69"/>
    </row>
    <row r="70" spans="1:6" s="46" customFormat="1" ht="12.75">
      <c r="A70" s="4">
        <v>1</v>
      </c>
      <c r="B70" s="25"/>
      <c r="D70" s="53" t="s">
        <v>35</v>
      </c>
      <c r="E70" s="52" t="s">
        <v>35</v>
      </c>
      <c r="F70" s="26"/>
    </row>
    <row r="71" spans="1:6" s="46" customFormat="1" ht="12.75">
      <c r="A71" s="4">
        <v>2</v>
      </c>
      <c r="B71" s="25"/>
      <c r="D71" s="53"/>
      <c r="E71" s="52"/>
      <c r="F71" s="26"/>
    </row>
    <row r="72" spans="1:3" s="46" customFormat="1" ht="12.75">
      <c r="A72" s="83">
        <v>2</v>
      </c>
      <c r="B72" s="84" t="s">
        <v>113</v>
      </c>
      <c r="C72" s="85"/>
    </row>
    <row r="73" spans="1:2" s="46" customFormat="1" ht="12.75">
      <c r="A73" s="4">
        <v>2</v>
      </c>
      <c r="B73" s="51" t="s">
        <v>67</v>
      </c>
    </row>
    <row r="74" spans="1:2" s="46" customFormat="1" ht="12.75">
      <c r="A74" s="4">
        <v>2</v>
      </c>
      <c r="B74" s="51" t="s">
        <v>68</v>
      </c>
    </row>
    <row r="75" spans="1:2" s="46" customFormat="1" ht="12.75">
      <c r="A75" s="4">
        <v>2</v>
      </c>
      <c r="B75" s="45"/>
    </row>
    <row r="76" spans="1:2" s="46" customFormat="1" ht="12.75">
      <c r="A76" s="4">
        <v>2</v>
      </c>
      <c r="B76" s="44" t="s">
        <v>69</v>
      </c>
    </row>
    <row r="77" spans="1:2" s="46" customFormat="1" ht="12.75">
      <c r="A77" s="4">
        <v>2</v>
      </c>
      <c r="B77" s="44" t="s">
        <v>70</v>
      </c>
    </row>
    <row r="78" spans="1:2" s="46" customFormat="1" ht="12.75">
      <c r="A78" s="4">
        <v>2</v>
      </c>
      <c r="B78" s="44" t="s">
        <v>71</v>
      </c>
    </row>
    <row r="79" spans="1:2" s="46" customFormat="1" ht="12.75">
      <c r="A79" s="4">
        <v>2</v>
      </c>
      <c r="B79" s="44" t="s">
        <v>73</v>
      </c>
    </row>
    <row r="80" spans="1:2" s="46" customFormat="1" ht="12.75">
      <c r="A80" s="4">
        <v>2</v>
      </c>
      <c r="B80" s="44" t="s">
        <v>75</v>
      </c>
    </row>
    <row r="81" spans="1:2" s="46" customFormat="1" ht="12.75">
      <c r="A81" s="4">
        <v>2</v>
      </c>
      <c r="B81" s="44" t="s">
        <v>72</v>
      </c>
    </row>
    <row r="82" spans="1:2" s="46" customFormat="1" ht="12.75">
      <c r="A82" s="4">
        <v>2</v>
      </c>
      <c r="B82" s="44" t="s">
        <v>18</v>
      </c>
    </row>
    <row r="83" spans="1:2" s="46" customFormat="1" ht="12.75">
      <c r="A83" s="4">
        <v>2</v>
      </c>
      <c r="B83" s="44" t="s">
        <v>74</v>
      </c>
    </row>
    <row r="84" spans="1:2" s="46" customFormat="1" ht="12.75">
      <c r="A84" s="4">
        <v>2</v>
      </c>
      <c r="B84" s="45"/>
    </row>
    <row r="85" spans="1:2" s="46" customFormat="1" ht="12.75">
      <c r="A85" s="4">
        <v>2</v>
      </c>
      <c r="B85" s="44" t="s">
        <v>76</v>
      </c>
    </row>
    <row r="86" spans="1:2" s="46" customFormat="1" ht="12.75">
      <c r="A86" s="4">
        <v>2</v>
      </c>
      <c r="B86" s="44" t="s">
        <v>77</v>
      </c>
    </row>
    <row r="87" spans="1:2" s="46" customFormat="1" ht="12.75">
      <c r="A87" s="4">
        <v>2</v>
      </c>
      <c r="B87" s="44" t="s">
        <v>19</v>
      </c>
    </row>
    <row r="88" spans="1:2" s="46" customFormat="1" ht="12.75">
      <c r="A88" s="4">
        <v>2</v>
      </c>
      <c r="B88" s="44" t="s">
        <v>78</v>
      </c>
    </row>
    <row r="89" spans="1:2" s="46" customFormat="1" ht="12.75">
      <c r="A89" s="4">
        <v>2</v>
      </c>
      <c r="B89" s="44" t="s">
        <v>79</v>
      </c>
    </row>
    <row r="90" spans="1:2" s="46" customFormat="1" ht="12.75">
      <c r="A90" s="4">
        <v>2</v>
      </c>
      <c r="B90" s="44" t="s">
        <v>80</v>
      </c>
    </row>
    <row r="91" spans="1:2" s="46" customFormat="1" ht="12.75">
      <c r="A91" s="4">
        <v>2</v>
      </c>
      <c r="B91" s="44" t="s">
        <v>81</v>
      </c>
    </row>
    <row r="92" spans="1:2" s="46" customFormat="1" ht="12.75">
      <c r="A92" s="4">
        <v>2</v>
      </c>
      <c r="B92" s="45"/>
    </row>
    <row r="93" spans="1:5" s="46" customFormat="1" ht="12.75">
      <c r="A93" s="4">
        <v>2</v>
      </c>
      <c r="B93" s="54"/>
      <c r="C93" s="48" t="s">
        <v>41</v>
      </c>
      <c r="D93" s="48" t="s">
        <v>42</v>
      </c>
      <c r="E93" s="48" t="s">
        <v>35</v>
      </c>
    </row>
    <row r="94" spans="1:5" s="46" customFormat="1" ht="12.75">
      <c r="A94" s="4">
        <v>2</v>
      </c>
      <c r="B94" s="55"/>
      <c r="C94" s="63" t="s">
        <v>20</v>
      </c>
      <c r="D94" s="63" t="s">
        <v>46</v>
      </c>
      <c r="E94" s="63" t="s">
        <v>43</v>
      </c>
    </row>
    <row r="95" spans="1:7" s="46" customFormat="1" ht="12.75">
      <c r="A95" s="4">
        <v>2</v>
      </c>
      <c r="B95" s="64" t="s">
        <v>27</v>
      </c>
      <c r="C95" s="17" t="s">
        <v>28</v>
      </c>
      <c r="D95" s="64" t="s">
        <v>29</v>
      </c>
      <c r="E95" s="64" t="s">
        <v>82</v>
      </c>
      <c r="F95"/>
      <c r="G95" s="46" t="s">
        <v>35</v>
      </c>
    </row>
    <row r="96" spans="1:6" s="46" customFormat="1" ht="12.75">
      <c r="A96" s="4">
        <v>2</v>
      </c>
      <c r="B96" s="56" t="s">
        <v>30</v>
      </c>
      <c r="C96" s="67">
        <v>1000000</v>
      </c>
      <c r="D96" s="56">
        <v>1000000</v>
      </c>
      <c r="E96" s="255">
        <f>C96-D96</f>
        <v>0</v>
      </c>
      <c r="F96"/>
    </row>
    <row r="97" spans="1:6" s="46" customFormat="1" ht="12.75">
      <c r="A97" s="4">
        <v>2</v>
      </c>
      <c r="B97" s="57" t="s">
        <v>31</v>
      </c>
      <c r="C97" s="68">
        <v>1000000</v>
      </c>
      <c r="D97" s="57">
        <v>998851</v>
      </c>
      <c r="E97" s="250">
        <v>0</v>
      </c>
      <c r="F97"/>
    </row>
    <row r="98" spans="1:6" s="46" customFormat="1" ht="12.75">
      <c r="A98" s="4">
        <v>2</v>
      </c>
      <c r="B98" s="58" t="s">
        <v>32</v>
      </c>
      <c r="C98" s="69">
        <v>1000000</v>
      </c>
      <c r="D98" s="58">
        <v>1000000</v>
      </c>
      <c r="E98" s="251">
        <v>-174.99999999999818</v>
      </c>
      <c r="F98"/>
    </row>
    <row r="99" spans="1:6" s="46" customFormat="1" ht="12.75">
      <c r="A99" s="4">
        <v>2</v>
      </c>
      <c r="B99" s="59" t="s">
        <v>33</v>
      </c>
      <c r="C99" s="70">
        <v>1000000</v>
      </c>
      <c r="D99" s="59">
        <v>1001074</v>
      </c>
      <c r="E99" s="252">
        <v>0</v>
      </c>
      <c r="F99"/>
    </row>
    <row r="100" spans="1:6" s="46" customFormat="1" ht="12.75">
      <c r="A100" s="4">
        <v>2</v>
      </c>
      <c r="B100" s="60" t="s">
        <v>34</v>
      </c>
      <c r="C100" s="71">
        <v>1000000</v>
      </c>
      <c r="D100" s="60">
        <v>988645</v>
      </c>
      <c r="E100" s="253">
        <v>225</v>
      </c>
      <c r="F100"/>
    </row>
    <row r="101" spans="1:6" s="46" customFormat="1" ht="12.75">
      <c r="A101" s="4">
        <v>2</v>
      </c>
      <c r="B101" s="61" t="s">
        <v>51</v>
      </c>
      <c r="C101" s="72">
        <v>1000000</v>
      </c>
      <c r="D101" s="61">
        <v>990615</v>
      </c>
      <c r="E101" s="254">
        <v>-2975</v>
      </c>
      <c r="F101"/>
    </row>
    <row r="102" spans="1:6" s="46" customFormat="1" ht="12.75">
      <c r="A102" s="4">
        <v>2</v>
      </c>
      <c r="B102" s="57" t="s">
        <v>52</v>
      </c>
      <c r="C102" s="68">
        <v>1000000</v>
      </c>
      <c r="D102" s="57">
        <v>993152</v>
      </c>
      <c r="E102" s="250">
        <v>-3250</v>
      </c>
      <c r="F102"/>
    </row>
    <row r="103" spans="1:6" s="46" customFormat="1" ht="12.75">
      <c r="A103" s="4">
        <v>2</v>
      </c>
      <c r="B103" s="56" t="s">
        <v>53</v>
      </c>
      <c r="C103" s="67">
        <v>1000000</v>
      </c>
      <c r="D103" s="56">
        <v>997521</v>
      </c>
      <c r="E103" s="255">
        <v>-3525</v>
      </c>
      <c r="F103"/>
    </row>
    <row r="104" spans="1:6" s="46" customFormat="1" ht="12.75">
      <c r="A104" s="4">
        <v>2</v>
      </c>
      <c r="B104" s="62" t="s">
        <v>49</v>
      </c>
      <c r="C104" s="73">
        <v>1000000</v>
      </c>
      <c r="D104" s="62">
        <v>0</v>
      </c>
      <c r="E104" s="256">
        <v>-2525</v>
      </c>
      <c r="F104"/>
    </row>
    <row r="105" spans="1:6" s="46" customFormat="1" ht="12.75">
      <c r="A105" s="4">
        <v>2</v>
      </c>
      <c r="B105" s="25"/>
      <c r="D105" s="65" t="s">
        <v>83</v>
      </c>
      <c r="E105" s="66">
        <f>SUM(E96:E104)</f>
        <v>-12224.999999999998</v>
      </c>
      <c r="F105" s="26"/>
    </row>
    <row r="106" ht="12.75">
      <c r="A106" s="4">
        <v>2</v>
      </c>
    </row>
    <row r="107" spans="1:3" ht="12.75">
      <c r="A107" s="83">
        <v>3</v>
      </c>
      <c r="B107" s="84" t="s">
        <v>113</v>
      </c>
      <c r="C107" s="28"/>
    </row>
    <row r="108" spans="1:2" ht="12.75">
      <c r="A108" s="4">
        <v>3</v>
      </c>
      <c r="B108" s="51" t="s">
        <v>85</v>
      </c>
    </row>
    <row r="109" spans="1:2" ht="12.75">
      <c r="A109" s="4">
        <v>3</v>
      </c>
      <c r="B109" s="51" t="s">
        <v>202</v>
      </c>
    </row>
    <row r="110" ht="12.75">
      <c r="A110" s="4">
        <v>3</v>
      </c>
    </row>
    <row r="111" spans="1:2" ht="12.75">
      <c r="A111" s="4">
        <v>3</v>
      </c>
      <c r="B111" s="44" t="s">
        <v>86</v>
      </c>
    </row>
    <row r="112" spans="1:2" ht="12.75">
      <c r="A112" s="4">
        <v>3</v>
      </c>
      <c r="B112" s="44" t="s">
        <v>87</v>
      </c>
    </row>
    <row r="113" spans="1:2" ht="12.75">
      <c r="A113" s="4">
        <v>3</v>
      </c>
      <c r="B113" s="44" t="s">
        <v>21</v>
      </c>
    </row>
    <row r="114" spans="1:2" ht="12.75">
      <c r="A114" s="4">
        <v>3</v>
      </c>
      <c r="B114" s="44" t="s">
        <v>88</v>
      </c>
    </row>
    <row r="115" spans="1:2" ht="12.75">
      <c r="A115" s="4">
        <v>3</v>
      </c>
      <c r="B115" s="44" t="s">
        <v>89</v>
      </c>
    </row>
    <row r="116" spans="1:2" ht="12.75">
      <c r="A116" s="4">
        <v>3</v>
      </c>
      <c r="B116" s="44"/>
    </row>
    <row r="117" spans="1:2" ht="12.75">
      <c r="A117" s="4">
        <v>3</v>
      </c>
      <c r="B117" s="44" t="s">
        <v>90</v>
      </c>
    </row>
    <row r="118" spans="1:2" ht="12.75">
      <c r="A118" s="4">
        <v>3</v>
      </c>
      <c r="B118"/>
    </row>
    <row r="119" spans="1:3" ht="12.75">
      <c r="A119" s="83">
        <v>4</v>
      </c>
      <c r="B119" s="84" t="s">
        <v>113</v>
      </c>
      <c r="C119" s="28"/>
    </row>
    <row r="120" spans="1:2" ht="12.75">
      <c r="A120" s="4">
        <v>4</v>
      </c>
      <c r="B120" s="51" t="s">
        <v>200</v>
      </c>
    </row>
    <row r="121" spans="1:2" ht="12.75">
      <c r="A121" s="4">
        <v>4</v>
      </c>
      <c r="B121" s="51" t="s">
        <v>201</v>
      </c>
    </row>
    <row r="122" ht="12.75">
      <c r="A122" s="4">
        <v>4</v>
      </c>
    </row>
    <row r="123" spans="1:2" ht="12.75">
      <c r="A123" s="4">
        <v>4</v>
      </c>
      <c r="B123" s="44" t="s">
        <v>13</v>
      </c>
    </row>
    <row r="124" spans="1:2" ht="12.75">
      <c r="A124" s="4">
        <v>4</v>
      </c>
      <c r="B124" s="44" t="s">
        <v>12</v>
      </c>
    </row>
    <row r="125" spans="1:2" ht="12.75">
      <c r="A125" s="4">
        <v>4</v>
      </c>
      <c r="B125" s="44" t="s">
        <v>197</v>
      </c>
    </row>
    <row r="126" spans="1:2" ht="12.75">
      <c r="A126" s="4">
        <v>4</v>
      </c>
      <c r="B126" s="44" t="s">
        <v>198</v>
      </c>
    </row>
    <row r="127" spans="1:2" ht="12.75">
      <c r="A127" s="4">
        <v>4</v>
      </c>
      <c r="B127" s="44" t="s">
        <v>199</v>
      </c>
    </row>
    <row r="128" spans="1:2" ht="12.75">
      <c r="A128" s="4">
        <v>4</v>
      </c>
      <c r="B128" s="44"/>
    </row>
    <row r="129" spans="1:2" ht="12.75">
      <c r="A129" s="4">
        <v>4</v>
      </c>
      <c r="B129" s="44" t="s">
        <v>105</v>
      </c>
    </row>
    <row r="130" spans="1:2" ht="12.75">
      <c r="A130" s="4">
        <v>4</v>
      </c>
      <c r="B130" s="44" t="s">
        <v>106</v>
      </c>
    </row>
    <row r="131" spans="1:2" ht="12.75">
      <c r="A131" s="4">
        <v>4</v>
      </c>
      <c r="B131" s="44" t="s">
        <v>107</v>
      </c>
    </row>
    <row r="132" spans="1:2" ht="12.75">
      <c r="A132" s="4">
        <v>4</v>
      </c>
      <c r="B132" s="44" t="s">
        <v>108</v>
      </c>
    </row>
    <row r="133" spans="1:2" ht="12.75">
      <c r="A133" s="4">
        <v>4</v>
      </c>
      <c r="B133" s="44"/>
    </row>
    <row r="134" spans="1:2" ht="12.75">
      <c r="A134" s="4">
        <v>4</v>
      </c>
      <c r="B134" s="44" t="s">
        <v>91</v>
      </c>
    </row>
    <row r="135" spans="1:2" ht="12.75">
      <c r="A135" s="4">
        <v>4</v>
      </c>
      <c r="B135" s="44" t="s">
        <v>92</v>
      </c>
    </row>
    <row r="136" spans="1:2" ht="12.75">
      <c r="A136" s="4">
        <v>4</v>
      </c>
      <c r="B136" s="44" t="s">
        <v>22</v>
      </c>
    </row>
    <row r="137" spans="1:2" ht="12.75">
      <c r="A137" s="4">
        <v>4</v>
      </c>
      <c r="B137" s="44" t="s">
        <v>93</v>
      </c>
    </row>
    <row r="138" spans="1:2" ht="12.75">
      <c r="A138" s="4">
        <v>4</v>
      </c>
      <c r="B138" s="44" t="s">
        <v>14</v>
      </c>
    </row>
    <row r="139" spans="1:2" ht="12.75">
      <c r="A139" s="4">
        <v>4</v>
      </c>
      <c r="B139" s="44" t="s">
        <v>16</v>
      </c>
    </row>
    <row r="140" spans="1:2" ht="12.75">
      <c r="A140" s="4">
        <v>4</v>
      </c>
      <c r="B140" s="44" t="s">
        <v>94</v>
      </c>
    </row>
    <row r="141" spans="1:2" ht="12.75">
      <c r="A141" s="4">
        <v>4</v>
      </c>
      <c r="B141" s="44" t="s">
        <v>95</v>
      </c>
    </row>
    <row r="142" spans="1:2" ht="12.75">
      <c r="A142" s="4">
        <v>4</v>
      </c>
      <c r="B142" s="44" t="s">
        <v>15</v>
      </c>
    </row>
    <row r="143" ht="12.75">
      <c r="A143" s="4">
        <v>4</v>
      </c>
    </row>
    <row r="144" spans="1:2" ht="12.75">
      <c r="A144" s="4">
        <v>4</v>
      </c>
      <c r="B144" s="44" t="s">
        <v>96</v>
      </c>
    </row>
    <row r="145" spans="1:2" ht="12.75">
      <c r="A145" s="4">
        <v>4</v>
      </c>
      <c r="B145" s="44" t="s">
        <v>97</v>
      </c>
    </row>
    <row r="146" spans="1:2" ht="12.75">
      <c r="A146" s="4">
        <v>4</v>
      </c>
      <c r="B146" s="44" t="s">
        <v>98</v>
      </c>
    </row>
    <row r="147" spans="1:2" ht="12.75">
      <c r="A147" s="4">
        <v>4</v>
      </c>
      <c r="B147" s="44" t="s">
        <v>99</v>
      </c>
    </row>
    <row r="148" ht="12.75">
      <c r="A148" s="4">
        <v>4</v>
      </c>
    </row>
    <row r="149" spans="1:2" ht="12.75">
      <c r="A149" s="4">
        <v>4</v>
      </c>
      <c r="B149" s="44" t="s">
        <v>100</v>
      </c>
    </row>
    <row r="150" spans="1:2" ht="12.75">
      <c r="A150" s="4">
        <v>4</v>
      </c>
      <c r="B150" s="44" t="s">
        <v>101</v>
      </c>
    </row>
    <row r="151" ht="12.75">
      <c r="A151" s="4">
        <v>4</v>
      </c>
    </row>
    <row r="152" ht="12.75">
      <c r="A152" s="4">
        <v>5</v>
      </c>
    </row>
    <row r="153" spans="1:3" ht="12.75">
      <c r="A153" s="83">
        <v>5</v>
      </c>
      <c r="B153" s="84" t="s">
        <v>113</v>
      </c>
      <c r="C153" s="28"/>
    </row>
    <row r="154" spans="1:2" ht="12.75">
      <c r="A154" s="4">
        <v>5</v>
      </c>
      <c r="B154" s="51" t="s">
        <v>23</v>
      </c>
    </row>
    <row r="155" spans="1:2" ht="12.75">
      <c r="A155" s="4">
        <v>5</v>
      </c>
      <c r="B155" s="51" t="s">
        <v>104</v>
      </c>
    </row>
    <row r="156" spans="1:2" ht="12.75">
      <c r="A156" s="4">
        <v>5</v>
      </c>
      <c r="B156" s="51"/>
    </row>
    <row r="157" spans="1:2" ht="12.75">
      <c r="A157" s="4">
        <v>5</v>
      </c>
      <c r="B157" s="44" t="s">
        <v>205</v>
      </c>
    </row>
    <row r="158" spans="1:2" ht="12.75">
      <c r="A158" s="4">
        <v>5</v>
      </c>
      <c r="B158" s="44" t="s">
        <v>206</v>
      </c>
    </row>
    <row r="159" spans="1:2" ht="12.75">
      <c r="A159" s="4">
        <v>5</v>
      </c>
      <c r="B159" s="44" t="s">
        <v>207</v>
      </c>
    </row>
    <row r="160" ht="12.75">
      <c r="A160" s="4">
        <v>5</v>
      </c>
    </row>
    <row r="161" spans="1:2" ht="12.75">
      <c r="A161" s="4">
        <v>5</v>
      </c>
      <c r="B161" s="44" t="s">
        <v>17</v>
      </c>
    </row>
    <row r="162" spans="1:3" ht="12.75">
      <c r="A162" s="4">
        <v>5</v>
      </c>
      <c r="B162" s="44" t="s">
        <v>102</v>
      </c>
      <c r="C162" s="3" t="s">
        <v>103</v>
      </c>
    </row>
    <row r="163" spans="1:2" ht="12.75">
      <c r="A163" s="4">
        <v>5</v>
      </c>
      <c r="B163" s="44" t="s">
        <v>203</v>
      </c>
    </row>
    <row r="164" spans="1:2" ht="12.75">
      <c r="A164" s="4">
        <v>5</v>
      </c>
      <c r="B164" s="44" t="s">
        <v>204</v>
      </c>
    </row>
    <row r="165" ht="12.75">
      <c r="A165" s="4">
        <v>5</v>
      </c>
    </row>
    <row r="166" spans="1:3" ht="12.75">
      <c r="A166" s="83">
        <v>6</v>
      </c>
      <c r="B166" s="29" t="s">
        <v>113</v>
      </c>
      <c r="C166" s="28"/>
    </row>
    <row r="167" spans="1:3" ht="12.75">
      <c r="A167" s="4">
        <v>6</v>
      </c>
      <c r="B167" s="114" t="s">
        <v>122</v>
      </c>
      <c r="C167" s="115"/>
    </row>
    <row r="168" spans="1:3" ht="12.75">
      <c r="A168" s="4">
        <v>6</v>
      </c>
      <c r="B168" s="114" t="s">
        <v>127</v>
      </c>
      <c r="C168" s="115"/>
    </row>
    <row r="169" spans="1:3" ht="12.75">
      <c r="A169" s="4">
        <v>6</v>
      </c>
      <c r="B169" s="114" t="s">
        <v>123</v>
      </c>
      <c r="C169" s="115"/>
    </row>
    <row r="170" spans="1:3" ht="12.75">
      <c r="A170" s="4">
        <v>6</v>
      </c>
      <c r="B170" s="114" t="s">
        <v>124</v>
      </c>
      <c r="C170" s="115"/>
    </row>
    <row r="171" spans="1:3" ht="12.75">
      <c r="A171" s="4">
        <v>6</v>
      </c>
      <c r="B171" s="114"/>
      <c r="C171" s="115"/>
    </row>
    <row r="172" spans="1:2" ht="12.75">
      <c r="A172" s="4">
        <v>6</v>
      </c>
      <c r="B172" s="3" t="s">
        <v>125</v>
      </c>
    </row>
    <row r="173" spans="1:2" ht="12.75">
      <c r="A173" s="4">
        <v>6</v>
      </c>
      <c r="B173" s="3" t="s">
        <v>126</v>
      </c>
    </row>
    <row r="174" spans="1:2" ht="12.75">
      <c r="A174" s="4">
        <v>6</v>
      </c>
      <c r="B174" s="3" t="s">
        <v>128</v>
      </c>
    </row>
    <row r="175" spans="1:2" ht="12.75">
      <c r="A175" s="4">
        <v>6</v>
      </c>
      <c r="B175" s="3"/>
    </row>
    <row r="176" spans="1:2" ht="12.75">
      <c r="A176" s="4">
        <v>6</v>
      </c>
      <c r="B176" s="3" t="s">
        <v>129</v>
      </c>
    </row>
    <row r="177" spans="1:2" ht="12.75">
      <c r="A177" s="4">
        <v>6</v>
      </c>
      <c r="B177" s="3"/>
    </row>
    <row r="178" spans="1:2" ht="12.75">
      <c r="A178" s="4">
        <v>7</v>
      </c>
      <c r="B178" s="3"/>
    </row>
    <row r="179" spans="1:3" ht="12.75">
      <c r="A179" s="83">
        <v>7</v>
      </c>
      <c r="B179" s="29" t="s">
        <v>113</v>
      </c>
      <c r="C179" s="28"/>
    </row>
    <row r="180" spans="1:2" ht="12.75">
      <c r="A180" s="4">
        <v>7</v>
      </c>
      <c r="B180" s="117" t="s">
        <v>135</v>
      </c>
    </row>
    <row r="181" spans="1:2" ht="12.75">
      <c r="A181" s="4">
        <v>7</v>
      </c>
      <c r="B181" s="117" t="s">
        <v>146</v>
      </c>
    </row>
    <row r="182" spans="1:2" ht="12.75">
      <c r="A182" s="4">
        <v>7</v>
      </c>
      <c r="B182" s="118" t="s">
        <v>147</v>
      </c>
    </row>
    <row r="183" spans="1:2" ht="12.75">
      <c r="A183" s="4">
        <v>7</v>
      </c>
      <c r="B183" s="44" t="s">
        <v>35</v>
      </c>
    </row>
    <row r="184" spans="1:2" ht="12.75">
      <c r="A184" s="4">
        <v>7</v>
      </c>
      <c r="B184" s="44" t="s">
        <v>136</v>
      </c>
    </row>
    <row r="185" spans="1:2" ht="12.75">
      <c r="A185" s="4">
        <v>7</v>
      </c>
      <c r="B185" s="44"/>
    </row>
    <row r="186" spans="1:2" ht="12.75">
      <c r="A186" s="4">
        <v>7</v>
      </c>
      <c r="B186" s="44" t="s">
        <v>137</v>
      </c>
    </row>
    <row r="187" spans="1:2" ht="12.75">
      <c r="A187" s="4">
        <v>7</v>
      </c>
      <c r="B187" s="44" t="s">
        <v>138</v>
      </c>
    </row>
    <row r="188" spans="1:2" ht="12.75">
      <c r="A188" s="4">
        <v>7</v>
      </c>
      <c r="B188" s="44" t="s">
        <v>139</v>
      </c>
    </row>
    <row r="189" spans="1:2" ht="12.75">
      <c r="A189" s="4">
        <v>7</v>
      </c>
      <c r="B189" s="44" t="s">
        <v>140</v>
      </c>
    </row>
    <row r="190" spans="1:2" ht="12.75">
      <c r="A190" s="4">
        <v>7</v>
      </c>
      <c r="B190" s="44"/>
    </row>
    <row r="191" spans="1:2" ht="12.75">
      <c r="A191" s="4">
        <v>7</v>
      </c>
      <c r="B191" s="3" t="s">
        <v>141</v>
      </c>
    </row>
    <row r="192" spans="1:2" ht="12.75">
      <c r="A192" s="4">
        <v>7</v>
      </c>
      <c r="B192" s="44" t="s">
        <v>142</v>
      </c>
    </row>
    <row r="193" spans="1:2" ht="12.75">
      <c r="A193" s="4">
        <v>7</v>
      </c>
      <c r="B193"/>
    </row>
    <row r="194" spans="1:2" ht="12.75">
      <c r="A194" s="4">
        <v>8</v>
      </c>
      <c r="B194" s="1"/>
    </row>
    <row r="195" spans="1:3" ht="12.75">
      <c r="A195" s="83">
        <v>8</v>
      </c>
      <c r="B195" s="119" t="s">
        <v>113</v>
      </c>
      <c r="C195" s="28"/>
    </row>
    <row r="196" spans="1:2" ht="12.75">
      <c r="A196" s="4">
        <v>8</v>
      </c>
      <c r="B196" s="1" t="s">
        <v>293</v>
      </c>
    </row>
    <row r="197" spans="1:2" ht="12.75">
      <c r="A197" s="4">
        <v>8</v>
      </c>
      <c r="B197" s="1" t="s">
        <v>155</v>
      </c>
    </row>
    <row r="198" spans="1:2" ht="12.75">
      <c r="A198" s="4">
        <v>8</v>
      </c>
      <c r="B198" s="1" t="s">
        <v>156</v>
      </c>
    </row>
    <row r="199" spans="1:2" ht="12.75">
      <c r="A199" s="4">
        <v>8</v>
      </c>
      <c r="B199" s="1"/>
    </row>
    <row r="200" spans="1:2" ht="12.75">
      <c r="A200" s="4">
        <v>8</v>
      </c>
      <c r="B200" s="3" t="s">
        <v>157</v>
      </c>
    </row>
    <row r="201" spans="1:2" ht="12.75">
      <c r="A201" s="4">
        <v>8</v>
      </c>
      <c r="B201" s="3" t="s">
        <v>158</v>
      </c>
    </row>
    <row r="202" spans="1:2" ht="12.75">
      <c r="A202" s="4">
        <v>8</v>
      </c>
      <c r="B202" s="3" t="s">
        <v>159</v>
      </c>
    </row>
    <row r="203" spans="1:2" ht="12.75">
      <c r="A203" s="4">
        <v>9</v>
      </c>
      <c r="B203" s="3"/>
    </row>
    <row r="204" spans="1:3" ht="12.75">
      <c r="A204" s="83">
        <v>9</v>
      </c>
      <c r="B204" s="119" t="s">
        <v>113</v>
      </c>
      <c r="C204" s="28"/>
    </row>
    <row r="205" spans="1:2" ht="12.75">
      <c r="A205" s="4">
        <v>9</v>
      </c>
      <c r="B205" s="1" t="s">
        <v>160</v>
      </c>
    </row>
    <row r="206" spans="1:2" ht="12.75">
      <c r="A206" s="4">
        <v>9</v>
      </c>
      <c r="B206" s="1" t="s">
        <v>291</v>
      </c>
    </row>
    <row r="207" spans="1:2" ht="12.75">
      <c r="A207" s="4">
        <v>9</v>
      </c>
      <c r="B207" s="1" t="s">
        <v>292</v>
      </c>
    </row>
    <row r="208" spans="1:2" ht="12.75">
      <c r="A208" s="4">
        <v>9</v>
      </c>
      <c r="B208" s="3"/>
    </row>
    <row r="209" spans="1:2" ht="12.75">
      <c r="A209" s="4">
        <v>9</v>
      </c>
      <c r="B209" s="3" t="s">
        <v>161</v>
      </c>
    </row>
    <row r="210" spans="1:2" ht="12.75">
      <c r="A210" s="4">
        <v>9</v>
      </c>
      <c r="B210" s="3" t="s">
        <v>164</v>
      </c>
    </row>
    <row r="211" spans="1:2" ht="12.75">
      <c r="A211" s="4">
        <v>9</v>
      </c>
      <c r="B211" s="3" t="s">
        <v>162</v>
      </c>
    </row>
    <row r="212" spans="1:2" ht="12.75">
      <c r="A212" s="4">
        <v>9</v>
      </c>
      <c r="B212" s="3" t="s">
        <v>163</v>
      </c>
    </row>
    <row r="213" spans="1:2" ht="12.75">
      <c r="A213" s="4">
        <v>9</v>
      </c>
      <c r="B213" s="3" t="s">
        <v>165</v>
      </c>
    </row>
    <row r="214" spans="1:2" ht="12.75">
      <c r="A214" s="4">
        <v>9</v>
      </c>
      <c r="B214" s="3" t="s">
        <v>166</v>
      </c>
    </row>
    <row r="215" spans="1:2" ht="12.75">
      <c r="A215" s="4">
        <v>9</v>
      </c>
      <c r="B215" s="3"/>
    </row>
    <row r="216" spans="1:2" ht="12.75">
      <c r="A216" s="4">
        <v>9</v>
      </c>
      <c r="B216" s="3" t="s">
        <v>193</v>
      </c>
    </row>
    <row r="217" spans="1:2" ht="12.75">
      <c r="A217" s="4">
        <v>9</v>
      </c>
      <c r="B217" s="3" t="s">
        <v>194</v>
      </c>
    </row>
    <row r="218" spans="1:2" ht="12.75">
      <c r="A218" s="4">
        <v>9</v>
      </c>
      <c r="B218" s="3" t="s">
        <v>195</v>
      </c>
    </row>
    <row r="219" spans="1:2" ht="12.75">
      <c r="A219" s="4">
        <v>9</v>
      </c>
      <c r="B219" s="3" t="s">
        <v>196</v>
      </c>
    </row>
    <row r="220" spans="1:2" ht="12.75">
      <c r="A220" s="4">
        <v>9</v>
      </c>
      <c r="B220" s="1"/>
    </row>
    <row r="221" spans="1:3" ht="12.75">
      <c r="A221" s="83">
        <v>10</v>
      </c>
      <c r="B221" s="119" t="s">
        <v>113</v>
      </c>
      <c r="C221" s="28"/>
    </row>
    <row r="222" spans="1:2" ht="12.75">
      <c r="A222" s="4">
        <v>10</v>
      </c>
      <c r="B222" s="1" t="s">
        <v>143</v>
      </c>
    </row>
    <row r="223" spans="1:2" ht="12.75">
      <c r="A223" s="4">
        <v>10</v>
      </c>
      <c r="B223" s="1"/>
    </row>
    <row r="224" spans="2:14" ht="12.75">
      <c r="B224" s="43"/>
      <c r="H224" s="1"/>
      <c r="I224" s="1"/>
      <c r="J224" s="40"/>
      <c r="L224" s="1"/>
      <c r="M224" s="1"/>
      <c r="N224" s="40"/>
    </row>
    <row r="225" spans="1:14" ht="12.75">
      <c r="A225" s="4"/>
      <c r="B225" s="24"/>
      <c r="C225" s="24"/>
      <c r="D225" s="24"/>
      <c r="E225" s="24"/>
      <c r="H225" s="1"/>
      <c r="I225" s="1"/>
      <c r="J225" s="40"/>
      <c r="L225" s="1"/>
      <c r="M225" s="1"/>
      <c r="N225" s="40"/>
    </row>
    <row r="226" spans="1:14" ht="12.75">
      <c r="A226" s="4"/>
      <c r="B226" s="24"/>
      <c r="C226" s="24"/>
      <c r="D226" s="24"/>
      <c r="E226" s="24"/>
      <c r="H226" s="1"/>
      <c r="I226" s="1"/>
      <c r="J226" s="40"/>
      <c r="L226" s="1"/>
      <c r="M226" s="1"/>
      <c r="N226" s="40"/>
    </row>
    <row r="227" spans="1:14" ht="12.75">
      <c r="A227" s="4"/>
      <c r="B227" s="24"/>
      <c r="C227" s="24"/>
      <c r="D227" s="24"/>
      <c r="E227" s="24"/>
      <c r="H227" s="1"/>
      <c r="I227" s="1"/>
      <c r="J227" s="40"/>
      <c r="L227" s="1"/>
      <c r="M227" s="1"/>
      <c r="N227" s="40"/>
    </row>
    <row r="228" spans="1:14" ht="12.75">
      <c r="A228" s="4"/>
      <c r="B228" s="24"/>
      <c r="C228" s="24"/>
      <c r="D228" s="24"/>
      <c r="E228" s="24"/>
      <c r="H228" s="1"/>
      <c r="I228" s="1"/>
      <c r="J228" s="40"/>
      <c r="L228" s="1"/>
      <c r="M228" s="1"/>
      <c r="N228" s="40"/>
    </row>
    <row r="229" spans="1:14" ht="12.75">
      <c r="A229" s="4"/>
      <c r="B229" s="24"/>
      <c r="C229" s="24"/>
      <c r="D229" s="24"/>
      <c r="E229" s="24"/>
      <c r="H229" s="1"/>
      <c r="I229" s="1"/>
      <c r="J229" s="40"/>
      <c r="L229" s="1"/>
      <c r="M229" s="1"/>
      <c r="N229" s="40"/>
    </row>
    <row r="230" spans="1:14" ht="12.75">
      <c r="A230" s="4"/>
      <c r="B230" s="24"/>
      <c r="C230" s="24"/>
      <c r="D230" s="24"/>
      <c r="E230" s="24"/>
      <c r="H230" s="1"/>
      <c r="I230" s="1"/>
      <c r="J230" s="40"/>
      <c r="L230" s="1"/>
      <c r="M230" s="1"/>
      <c r="N230" s="40"/>
    </row>
    <row r="231" spans="1:14" ht="12.75">
      <c r="A231" s="4"/>
      <c r="B231" s="24"/>
      <c r="C231" s="24"/>
      <c r="D231" s="24"/>
      <c r="E231" s="24"/>
      <c r="H231" s="1"/>
      <c r="I231" s="1"/>
      <c r="J231" s="40"/>
      <c r="L231" s="1"/>
      <c r="M231" s="1"/>
      <c r="N231" s="40"/>
    </row>
    <row r="232" spans="1:14" ht="12.75">
      <c r="A232" s="4"/>
      <c r="B232" s="24"/>
      <c r="C232" s="24"/>
      <c r="D232" s="24"/>
      <c r="E232" s="24"/>
      <c r="H232" s="1"/>
      <c r="I232" s="1"/>
      <c r="J232" s="40"/>
      <c r="L232" s="1"/>
      <c r="M232" s="1"/>
      <c r="N232" s="40"/>
    </row>
    <row r="233" spans="2:14" ht="12.75">
      <c r="B233"/>
      <c r="H233" s="1"/>
      <c r="I233" s="1"/>
      <c r="J233" s="40"/>
      <c r="L233" s="1"/>
      <c r="M233" s="1"/>
      <c r="N233" s="40"/>
    </row>
    <row r="234" spans="2:8" ht="12.75">
      <c r="B234"/>
      <c r="H234" s="1"/>
    </row>
    <row r="235" spans="1:2" ht="12.75">
      <c r="A235"/>
      <c r="B235"/>
    </row>
  </sheetData>
  <hyperlinks>
    <hyperlink ref="D25" r:id="rId1" display="http://www.trinity.edu/rjensen/acct5341/speakers/133glosf.htm"/>
  </hyperlinks>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U275"/>
  <sheetViews>
    <sheetView workbookViewId="0" topLeftCell="A1">
      <selection activeCell="A1" sqref="A1"/>
    </sheetView>
  </sheetViews>
  <sheetFormatPr defaultColWidth="9.140625" defaultRowHeight="12.75"/>
  <cols>
    <col min="1" max="1" width="20.7109375" style="0" customWidth="1"/>
    <col min="2" max="2" width="10.7109375" style="0" customWidth="1"/>
    <col min="3" max="3" width="13.7109375" style="0" customWidth="1"/>
    <col min="4" max="4" width="13.421875" style="0" customWidth="1"/>
    <col min="5" max="5" width="12.28125" style="0" customWidth="1"/>
    <col min="6" max="6" width="13.140625" style="0" customWidth="1"/>
    <col min="7" max="7" width="11.28125" style="0" bestFit="1" customWidth="1"/>
    <col min="8" max="8" width="13.140625" style="0" customWidth="1"/>
    <col min="9" max="9" width="13.7109375" style="0" customWidth="1"/>
    <col min="10" max="10" width="13.421875" style="0" customWidth="1"/>
    <col min="11" max="11" width="12.8515625" style="0" customWidth="1"/>
    <col min="12" max="12" width="15.00390625" style="0" customWidth="1"/>
    <col min="13" max="13" width="12.57421875" style="0" bestFit="1" customWidth="1"/>
    <col min="14" max="15" width="12.28125" style="0" bestFit="1" customWidth="1"/>
    <col min="16" max="16" width="10.7109375" style="0" bestFit="1" customWidth="1"/>
    <col min="17" max="19" width="11.28125" style="0" bestFit="1" customWidth="1"/>
    <col min="21" max="21" width="11.28125" style="0" bestFit="1" customWidth="1"/>
  </cols>
  <sheetData>
    <row r="1" spans="1:2" ht="12.75">
      <c r="A1" s="116" t="s">
        <v>130</v>
      </c>
      <c r="B1" s="41"/>
    </row>
    <row r="2" spans="1:2" ht="18">
      <c r="A2" s="204" t="s">
        <v>320</v>
      </c>
      <c r="B2" s="41"/>
    </row>
    <row r="3" spans="1:2" ht="12.75">
      <c r="A3" s="1" t="s">
        <v>279</v>
      </c>
      <c r="B3" s="41"/>
    </row>
    <row r="4" spans="1:2" ht="12.75">
      <c r="A4" s="41"/>
      <c r="B4" s="42" t="s">
        <v>25</v>
      </c>
    </row>
    <row r="18" spans="1:10" ht="12.75">
      <c r="A18" s="82" t="s">
        <v>112</v>
      </c>
      <c r="H18" s="1"/>
      <c r="I18" s="1"/>
      <c r="J18" s="2"/>
    </row>
    <row r="19" spans="1:10" ht="12.75">
      <c r="A19" s="87"/>
      <c r="B19" s="88" t="s">
        <v>35</v>
      </c>
      <c r="C19" s="88" t="s">
        <v>117</v>
      </c>
      <c r="H19" s="1"/>
      <c r="I19" s="1"/>
      <c r="J19" s="2"/>
    </row>
    <row r="20" spans="1:10" ht="12.75">
      <c r="A20" s="15"/>
      <c r="B20" s="34" t="s">
        <v>45</v>
      </c>
      <c r="C20" s="34" t="s">
        <v>118</v>
      </c>
      <c r="H20" s="1"/>
      <c r="I20" s="1"/>
      <c r="J20" s="2"/>
    </row>
    <row r="21" spans="1:21" ht="12.75">
      <c r="A21" s="80"/>
      <c r="B21" s="34" t="s">
        <v>116</v>
      </c>
      <c r="C21" s="243" t="s">
        <v>119</v>
      </c>
      <c r="D21" s="88" t="s">
        <v>261</v>
      </c>
      <c r="E21" s="245"/>
      <c r="F21" s="48" t="s">
        <v>190</v>
      </c>
      <c r="G21" s="48" t="s">
        <v>41</v>
      </c>
      <c r="H21" s="48" t="s">
        <v>42</v>
      </c>
      <c r="I21" s="48" t="s">
        <v>263</v>
      </c>
      <c r="J21" s="48" t="s">
        <v>261</v>
      </c>
      <c r="K21" s="48" t="s">
        <v>173</v>
      </c>
      <c r="L21" s="48" t="s">
        <v>173</v>
      </c>
      <c r="M21" s="48" t="s">
        <v>44</v>
      </c>
      <c r="N21" s="48"/>
      <c r="O21" s="48" t="s">
        <v>269</v>
      </c>
      <c r="P21" s="48" t="s">
        <v>273</v>
      </c>
      <c r="Q21" s="48" t="s">
        <v>273</v>
      </c>
      <c r="R21" s="48" t="s">
        <v>275</v>
      </c>
      <c r="S21" s="48"/>
      <c r="T21" s="48"/>
      <c r="U21" s="48" t="s">
        <v>277</v>
      </c>
    </row>
    <row r="22" spans="1:21" ht="12.75">
      <c r="A22" s="80"/>
      <c r="B22" s="34" t="s">
        <v>117</v>
      </c>
      <c r="C22" s="243" t="s">
        <v>46</v>
      </c>
      <c r="D22" s="34" t="s">
        <v>110</v>
      </c>
      <c r="E22" s="246"/>
      <c r="F22" s="63" t="s">
        <v>45</v>
      </c>
      <c r="G22" s="63" t="s">
        <v>110</v>
      </c>
      <c r="H22" s="63" t="s">
        <v>46</v>
      </c>
      <c r="I22" s="63" t="s">
        <v>264</v>
      </c>
      <c r="J22" s="63" t="s">
        <v>264</v>
      </c>
      <c r="K22" s="63" t="s">
        <v>264</v>
      </c>
      <c r="L22" s="63" t="s">
        <v>264</v>
      </c>
      <c r="M22" s="63" t="s">
        <v>192</v>
      </c>
      <c r="N22" s="63" t="s">
        <v>45</v>
      </c>
      <c r="O22" s="63" t="s">
        <v>45</v>
      </c>
      <c r="P22" s="63" t="s">
        <v>38</v>
      </c>
      <c r="Q22" s="63" t="s">
        <v>38</v>
      </c>
      <c r="R22" s="63" t="s">
        <v>38</v>
      </c>
      <c r="S22" s="63" t="s">
        <v>276</v>
      </c>
      <c r="T22" s="63" t="s">
        <v>43</v>
      </c>
      <c r="U22" s="63" t="s">
        <v>43</v>
      </c>
    </row>
    <row r="23" spans="1:21" ht="12.75">
      <c r="A23" s="64" t="s">
        <v>27</v>
      </c>
      <c r="B23" s="64" t="s">
        <v>47</v>
      </c>
      <c r="C23" s="244" t="s">
        <v>120</v>
      </c>
      <c r="D23" s="248" t="s">
        <v>262</v>
      </c>
      <c r="E23" s="247" t="s">
        <v>27</v>
      </c>
      <c r="F23" s="64" t="s">
        <v>47</v>
      </c>
      <c r="G23" s="64" t="s">
        <v>28</v>
      </c>
      <c r="H23" s="64" t="s">
        <v>29</v>
      </c>
      <c r="I23" s="64" t="s">
        <v>266</v>
      </c>
      <c r="J23" s="64" t="s">
        <v>265</v>
      </c>
      <c r="K23" s="64" t="s">
        <v>267</v>
      </c>
      <c r="L23" s="64" t="s">
        <v>46</v>
      </c>
      <c r="M23" s="64" t="s">
        <v>48</v>
      </c>
      <c r="N23" s="64" t="s">
        <v>294</v>
      </c>
      <c r="O23" s="64" t="s">
        <v>82</v>
      </c>
      <c r="P23" s="64" t="s">
        <v>272</v>
      </c>
      <c r="Q23" s="64" t="s">
        <v>262</v>
      </c>
      <c r="R23" s="64" t="s">
        <v>274</v>
      </c>
      <c r="S23" s="64" t="s">
        <v>46</v>
      </c>
      <c r="T23" s="64" t="s">
        <v>46</v>
      </c>
      <c r="U23" s="64" t="s">
        <v>46</v>
      </c>
    </row>
    <row r="24" spans="1:21" ht="12.75">
      <c r="A24" s="5">
        <v>0</v>
      </c>
      <c r="B24" s="91">
        <v>0.0641</v>
      </c>
      <c r="C24" s="99">
        <v>1</v>
      </c>
      <c r="D24" s="227">
        <f>$G24*$B$24/4</f>
        <v>16025.000000000002</v>
      </c>
      <c r="E24" s="78" t="s">
        <v>30</v>
      </c>
      <c r="F24" s="89">
        <f>B24/4</f>
        <v>0.016025</v>
      </c>
      <c r="G24" s="227">
        <v>1000000</v>
      </c>
      <c r="H24" s="228">
        <f>G24*C24</f>
        <v>1000000</v>
      </c>
      <c r="I24" s="228">
        <v>0</v>
      </c>
      <c r="J24" s="228">
        <v>0</v>
      </c>
      <c r="K24" s="249">
        <f>J24-I24</f>
        <v>0</v>
      </c>
      <c r="L24" s="249">
        <v>0</v>
      </c>
      <c r="M24" s="249">
        <v>0</v>
      </c>
      <c r="N24" s="249">
        <v>0</v>
      </c>
      <c r="O24" s="249"/>
      <c r="P24" s="249">
        <f>G24+J24</f>
        <v>1000000</v>
      </c>
      <c r="Q24" s="249">
        <f>I24</f>
        <v>0</v>
      </c>
      <c r="R24" s="249">
        <f>P24+Q24</f>
        <v>1000000</v>
      </c>
      <c r="S24" s="249">
        <f>-C24*G24</f>
        <v>-1000000</v>
      </c>
      <c r="T24" s="249">
        <f>L24</f>
        <v>0</v>
      </c>
      <c r="U24" s="249">
        <f>S24+T24</f>
        <v>-1000000</v>
      </c>
    </row>
    <row r="25" spans="1:21" ht="12.75">
      <c r="A25" s="6">
        <v>1</v>
      </c>
      <c r="B25" s="93">
        <v>0.0641</v>
      </c>
      <c r="C25" s="100">
        <v>0.998851</v>
      </c>
      <c r="D25" s="229">
        <f aca="true" t="shared" si="0" ref="D25:D32">$G25*$B$24/4</f>
        <v>16025.000000000002</v>
      </c>
      <c r="E25" s="57" t="s">
        <v>31</v>
      </c>
      <c r="F25" s="107">
        <f aca="true" t="shared" si="1" ref="F25:F32">B25/4</f>
        <v>0.016025</v>
      </c>
      <c r="G25" s="229">
        <v>1000000</v>
      </c>
      <c r="H25" s="230">
        <f aca="true" t="shared" si="2" ref="H25:H32">G25*C25</f>
        <v>998851</v>
      </c>
      <c r="I25" s="230">
        <f>G25*(B25)/4</f>
        <v>16025.000000000002</v>
      </c>
      <c r="J25" s="230">
        <f>G25*(B$24)/4</f>
        <v>16025.000000000002</v>
      </c>
      <c r="K25" s="250">
        <f>J25-I25</f>
        <v>0</v>
      </c>
      <c r="L25" s="250">
        <v>-1149</v>
      </c>
      <c r="M25" s="250">
        <v>0</v>
      </c>
      <c r="N25" s="250">
        <v>0</v>
      </c>
      <c r="O25" s="250"/>
      <c r="P25" s="250">
        <f>J25</f>
        <v>16025.000000000002</v>
      </c>
      <c r="Q25" s="250">
        <f>-I25-J25</f>
        <v>-32050.000000000004</v>
      </c>
      <c r="R25" s="250">
        <f aca="true" t="shared" si="3" ref="R25:R32">P25+Q25</f>
        <v>-16025.000000000002</v>
      </c>
      <c r="S25" s="250">
        <f aca="true" t="shared" si="4" ref="S25:S32">-C25*G25</f>
        <v>-998851</v>
      </c>
      <c r="T25" s="250">
        <f aca="true" t="shared" si="5" ref="T25:T32">L25</f>
        <v>-1149</v>
      </c>
      <c r="U25" s="250">
        <f aca="true" t="shared" si="6" ref="U25:U32">S25+T25</f>
        <v>-1000000</v>
      </c>
    </row>
    <row r="26" spans="1:21" ht="12.75">
      <c r="A26" s="7">
        <v>2</v>
      </c>
      <c r="B26" s="94">
        <v>0.0648</v>
      </c>
      <c r="C26" s="101">
        <v>1</v>
      </c>
      <c r="D26" s="231">
        <f t="shared" si="0"/>
        <v>16025.000000000002</v>
      </c>
      <c r="E26" s="58" t="s">
        <v>32</v>
      </c>
      <c r="F26" s="108">
        <f t="shared" si="1"/>
        <v>0.0162</v>
      </c>
      <c r="G26" s="231">
        <v>1000000</v>
      </c>
      <c r="H26" s="232">
        <f t="shared" si="2"/>
        <v>1000000</v>
      </c>
      <c r="I26" s="232">
        <f aca="true" t="shared" si="7" ref="I26:I32">G26*(B26)/4</f>
        <v>16200</v>
      </c>
      <c r="J26" s="232">
        <f aca="true" t="shared" si="8" ref="J26:J32">G26*(B$24)/4</f>
        <v>16025.000000000002</v>
      </c>
      <c r="K26" s="251">
        <f>J26-I26</f>
        <v>-174.99999999999818</v>
      </c>
      <c r="L26" s="251">
        <v>0</v>
      </c>
      <c r="M26" s="251">
        <f>PMT(F25,A$32-A25,,-L25)</f>
        <v>-156.41892530889254</v>
      </c>
      <c r="N26" s="251">
        <f aca="true" t="shared" si="9" ref="N26:N32">L25*F26</f>
        <v>-18.613799999999998</v>
      </c>
      <c r="O26" s="251">
        <f aca="true" t="shared" si="10" ref="O26:O32">-(K26+M26)</f>
        <v>331.4189253088907</v>
      </c>
      <c r="P26" s="251">
        <f aca="true" t="shared" si="11" ref="P26:P32">J26</f>
        <v>16025.000000000002</v>
      </c>
      <c r="Q26" s="251">
        <f aca="true" t="shared" si="12" ref="Q26:Q31">-I26-J26</f>
        <v>-32225</v>
      </c>
      <c r="R26" s="251">
        <f t="shared" si="3"/>
        <v>-16199.999999999998</v>
      </c>
      <c r="S26" s="251">
        <f t="shared" si="4"/>
        <v>-1000000</v>
      </c>
      <c r="T26" s="251">
        <f t="shared" si="5"/>
        <v>0</v>
      </c>
      <c r="U26" s="251">
        <f t="shared" si="6"/>
        <v>-1000000</v>
      </c>
    </row>
    <row r="27" spans="1:21" ht="12.75">
      <c r="A27" s="8">
        <v>3</v>
      </c>
      <c r="B27" s="95">
        <v>0.0641</v>
      </c>
      <c r="C27" s="102">
        <v>1.001074</v>
      </c>
      <c r="D27" s="233">
        <f t="shared" si="0"/>
        <v>16025.000000000002</v>
      </c>
      <c r="E27" s="59" t="s">
        <v>148</v>
      </c>
      <c r="F27" s="109">
        <f t="shared" si="1"/>
        <v>0.016025</v>
      </c>
      <c r="G27" s="233">
        <v>1000000</v>
      </c>
      <c r="H27" s="234">
        <f t="shared" si="2"/>
        <v>1001074</v>
      </c>
      <c r="I27" s="234">
        <f t="shared" si="7"/>
        <v>16025.000000000002</v>
      </c>
      <c r="J27" s="234">
        <f t="shared" si="8"/>
        <v>16025.000000000002</v>
      </c>
      <c r="K27" s="252">
        <f aca="true" t="shared" si="13" ref="K27:K32">J27-I27</f>
        <v>0</v>
      </c>
      <c r="L27" s="252">
        <v>1074</v>
      </c>
      <c r="M27" s="252">
        <f aca="true" t="shared" si="14" ref="M27:M32">PMT(F26,A$32-A26,,-L26)</f>
        <v>0</v>
      </c>
      <c r="N27" s="252">
        <f t="shared" si="9"/>
        <v>0</v>
      </c>
      <c r="O27" s="252">
        <f t="shared" si="10"/>
        <v>0</v>
      </c>
      <c r="P27" s="252">
        <f t="shared" si="11"/>
        <v>16025.000000000002</v>
      </c>
      <c r="Q27" s="252">
        <f t="shared" si="12"/>
        <v>-32050.000000000004</v>
      </c>
      <c r="R27" s="252">
        <f t="shared" si="3"/>
        <v>-16025.000000000002</v>
      </c>
      <c r="S27" s="252">
        <f t="shared" si="4"/>
        <v>-1001074</v>
      </c>
      <c r="T27" s="252">
        <f t="shared" si="5"/>
        <v>1074</v>
      </c>
      <c r="U27" s="252">
        <f t="shared" si="6"/>
        <v>-1000000</v>
      </c>
    </row>
    <row r="28" spans="1:21" ht="12.75">
      <c r="A28" s="11">
        <v>4</v>
      </c>
      <c r="B28" s="96">
        <v>0.0632</v>
      </c>
      <c r="C28" s="103">
        <v>0.988645</v>
      </c>
      <c r="D28" s="235">
        <f t="shared" si="0"/>
        <v>16025.000000000002</v>
      </c>
      <c r="E28" s="60" t="s">
        <v>34</v>
      </c>
      <c r="F28" s="110">
        <f t="shared" si="1"/>
        <v>0.0158</v>
      </c>
      <c r="G28" s="235">
        <v>1000000</v>
      </c>
      <c r="H28" s="236">
        <f t="shared" si="2"/>
        <v>988645</v>
      </c>
      <c r="I28" s="236">
        <f t="shared" si="7"/>
        <v>15800.000000000002</v>
      </c>
      <c r="J28" s="236">
        <f t="shared" si="8"/>
        <v>16025.000000000002</v>
      </c>
      <c r="K28" s="253">
        <f t="shared" si="13"/>
        <v>225</v>
      </c>
      <c r="L28" s="253">
        <v>-11355</v>
      </c>
      <c r="M28" s="253">
        <f t="shared" si="14"/>
        <v>208.02509494344585</v>
      </c>
      <c r="N28" s="253">
        <f t="shared" si="9"/>
        <v>16.9692</v>
      </c>
      <c r="O28" s="253">
        <f t="shared" si="10"/>
        <v>-433.0250949434459</v>
      </c>
      <c r="P28" s="253">
        <f t="shared" si="11"/>
        <v>16025.000000000002</v>
      </c>
      <c r="Q28" s="253">
        <f t="shared" si="12"/>
        <v>-31825.000000000004</v>
      </c>
      <c r="R28" s="253">
        <f t="shared" si="3"/>
        <v>-15800.000000000002</v>
      </c>
      <c r="S28" s="253">
        <f t="shared" si="4"/>
        <v>-988645</v>
      </c>
      <c r="T28" s="253">
        <f t="shared" si="5"/>
        <v>-11355</v>
      </c>
      <c r="U28" s="253">
        <f t="shared" si="6"/>
        <v>-1000000</v>
      </c>
    </row>
    <row r="29" spans="1:21" ht="12.75">
      <c r="A29" s="74">
        <v>5</v>
      </c>
      <c r="B29" s="97">
        <v>0.076</v>
      </c>
      <c r="C29" s="104">
        <v>0.990615</v>
      </c>
      <c r="D29" s="237">
        <f t="shared" si="0"/>
        <v>16025.000000000002</v>
      </c>
      <c r="E29" s="61" t="s">
        <v>51</v>
      </c>
      <c r="F29" s="111">
        <f t="shared" si="1"/>
        <v>0.019</v>
      </c>
      <c r="G29" s="237">
        <v>1000000</v>
      </c>
      <c r="H29" s="238">
        <f t="shared" si="2"/>
        <v>990615</v>
      </c>
      <c r="I29" s="238">
        <f t="shared" si="7"/>
        <v>19000</v>
      </c>
      <c r="J29" s="238">
        <f t="shared" si="8"/>
        <v>16025.000000000002</v>
      </c>
      <c r="K29" s="254">
        <f t="shared" si="13"/>
        <v>-2974.999999999998</v>
      </c>
      <c r="L29" s="254">
        <v>-9385</v>
      </c>
      <c r="M29" s="254">
        <f>PMT(F29,A$32-A28,,-L28)</f>
        <v>-2759.1144661994917</v>
      </c>
      <c r="N29" s="254">
        <f t="shared" si="9"/>
        <v>-215.745</v>
      </c>
      <c r="O29" s="254">
        <f t="shared" si="10"/>
        <v>5734.1144661994895</v>
      </c>
      <c r="P29" s="254">
        <f t="shared" si="11"/>
        <v>16025.000000000002</v>
      </c>
      <c r="Q29" s="254">
        <f t="shared" si="12"/>
        <v>-35025</v>
      </c>
      <c r="R29" s="254">
        <f t="shared" si="3"/>
        <v>-19000</v>
      </c>
      <c r="S29" s="254">
        <f t="shared" si="4"/>
        <v>-990615</v>
      </c>
      <c r="T29" s="254">
        <f t="shared" si="5"/>
        <v>-9385</v>
      </c>
      <c r="U29" s="254">
        <f t="shared" si="6"/>
        <v>-1000000</v>
      </c>
    </row>
    <row r="30" spans="1:21" ht="12.75">
      <c r="A30" s="75">
        <v>6</v>
      </c>
      <c r="B30" s="93">
        <v>0.0771</v>
      </c>
      <c r="C30" s="100">
        <v>0.993152</v>
      </c>
      <c r="D30" s="229">
        <f t="shared" si="0"/>
        <v>16025.000000000002</v>
      </c>
      <c r="E30" s="57" t="s">
        <v>52</v>
      </c>
      <c r="F30" s="107">
        <f t="shared" si="1"/>
        <v>0.019275</v>
      </c>
      <c r="G30" s="229">
        <v>1000000</v>
      </c>
      <c r="H30" s="230">
        <f t="shared" si="2"/>
        <v>993152</v>
      </c>
      <c r="I30" s="230">
        <f t="shared" si="7"/>
        <v>19275</v>
      </c>
      <c r="J30" s="230">
        <f t="shared" si="8"/>
        <v>16025.000000000002</v>
      </c>
      <c r="K30" s="250">
        <f t="shared" si="13"/>
        <v>-3249.999999999998</v>
      </c>
      <c r="L30" s="250">
        <v>-6849</v>
      </c>
      <c r="M30" s="250">
        <f>PMT(F30,A$32-A29,,-L29)</f>
        <v>-3068.802126142638</v>
      </c>
      <c r="N30" s="250">
        <f t="shared" si="9"/>
        <v>-180.89587500000002</v>
      </c>
      <c r="O30" s="250">
        <f t="shared" si="10"/>
        <v>6318.802126142637</v>
      </c>
      <c r="P30" s="250">
        <f t="shared" si="11"/>
        <v>16025.000000000002</v>
      </c>
      <c r="Q30" s="250">
        <f t="shared" si="12"/>
        <v>-35300</v>
      </c>
      <c r="R30" s="250">
        <f t="shared" si="3"/>
        <v>-19275</v>
      </c>
      <c r="S30" s="250">
        <f t="shared" si="4"/>
        <v>-993152</v>
      </c>
      <c r="T30" s="250">
        <f t="shared" si="5"/>
        <v>-6849</v>
      </c>
      <c r="U30" s="250">
        <f t="shared" si="6"/>
        <v>-1000001</v>
      </c>
    </row>
    <row r="31" spans="1:21" ht="12.75">
      <c r="A31" s="76">
        <v>7</v>
      </c>
      <c r="B31" s="92">
        <v>0.0782</v>
      </c>
      <c r="C31" s="105">
        <v>0.997521</v>
      </c>
      <c r="D31" s="239">
        <f t="shared" si="0"/>
        <v>16025.000000000002</v>
      </c>
      <c r="E31" s="56" t="s">
        <v>53</v>
      </c>
      <c r="F31" s="112">
        <f t="shared" si="1"/>
        <v>0.01955</v>
      </c>
      <c r="G31" s="239">
        <v>1000000</v>
      </c>
      <c r="H31" s="240">
        <f t="shared" si="2"/>
        <v>997521</v>
      </c>
      <c r="I31" s="240">
        <f t="shared" si="7"/>
        <v>19550</v>
      </c>
      <c r="J31" s="240">
        <f t="shared" si="8"/>
        <v>16025.000000000002</v>
      </c>
      <c r="K31" s="255">
        <f t="shared" si="13"/>
        <v>-3524.999999999998</v>
      </c>
      <c r="L31" s="255">
        <v>-2479</v>
      </c>
      <c r="M31" s="255">
        <f>PMT(F31,A$32-A30,,-L30)</f>
        <v>-3391.3495580698764</v>
      </c>
      <c r="N31" s="255">
        <f t="shared" si="9"/>
        <v>-133.89795</v>
      </c>
      <c r="O31" s="255">
        <f t="shared" si="10"/>
        <v>6916.349558069875</v>
      </c>
      <c r="P31" s="255">
        <f t="shared" si="11"/>
        <v>16025.000000000002</v>
      </c>
      <c r="Q31" s="255">
        <f t="shared" si="12"/>
        <v>-35575</v>
      </c>
      <c r="R31" s="255">
        <f t="shared" si="3"/>
        <v>-19550</v>
      </c>
      <c r="S31" s="255">
        <f t="shared" si="4"/>
        <v>-997521</v>
      </c>
      <c r="T31" s="255">
        <f t="shared" si="5"/>
        <v>-2479</v>
      </c>
      <c r="U31" s="255">
        <f t="shared" si="6"/>
        <v>-1000000</v>
      </c>
    </row>
    <row r="32" spans="1:21" ht="12.75">
      <c r="A32" s="77">
        <v>8</v>
      </c>
      <c r="B32" s="98">
        <v>0.0742</v>
      </c>
      <c r="C32" s="106">
        <v>0</v>
      </c>
      <c r="D32" s="241">
        <f t="shared" si="0"/>
        <v>16025.000000000002</v>
      </c>
      <c r="E32" s="62" t="s">
        <v>49</v>
      </c>
      <c r="F32" s="113">
        <f t="shared" si="1"/>
        <v>0.01855</v>
      </c>
      <c r="G32" s="241">
        <v>1000000</v>
      </c>
      <c r="H32" s="242">
        <f t="shared" si="2"/>
        <v>0</v>
      </c>
      <c r="I32" s="242">
        <f t="shared" si="7"/>
        <v>18550</v>
      </c>
      <c r="J32" s="242">
        <f t="shared" si="8"/>
        <v>16025.000000000002</v>
      </c>
      <c r="K32" s="256">
        <f t="shared" si="13"/>
        <v>-2524.999999999998</v>
      </c>
      <c r="L32" s="256">
        <v>0</v>
      </c>
      <c r="M32" s="256">
        <f t="shared" si="14"/>
        <v>-2479.000000000006</v>
      </c>
      <c r="N32" s="256">
        <f t="shared" si="9"/>
        <v>-45.98545</v>
      </c>
      <c r="O32" s="256">
        <f t="shared" si="10"/>
        <v>5004.000000000004</v>
      </c>
      <c r="P32" s="256">
        <f t="shared" si="11"/>
        <v>16025.000000000002</v>
      </c>
      <c r="Q32" s="256">
        <f>-I32-J32-G32</f>
        <v>-1034575</v>
      </c>
      <c r="R32" s="256">
        <f t="shared" si="3"/>
        <v>-1018550</v>
      </c>
      <c r="S32" s="256">
        <f t="shared" si="4"/>
        <v>0</v>
      </c>
      <c r="T32" s="256">
        <f t="shared" si="5"/>
        <v>0</v>
      </c>
      <c r="U32" s="256">
        <f t="shared" si="6"/>
        <v>0</v>
      </c>
    </row>
    <row r="33" spans="11:21" ht="12.75">
      <c r="K33" s="127">
        <f>SUM(K24:K32)</f>
        <v>-12224.99999999999</v>
      </c>
      <c r="L33" s="4"/>
      <c r="M33" s="4"/>
      <c r="N33" s="4"/>
      <c r="O33" s="4"/>
      <c r="P33" s="127">
        <f>SUM(P24:P32)</f>
        <v>1128200</v>
      </c>
      <c r="Q33" s="127">
        <f>SUM(Q24:Q32)</f>
        <v>-1268625</v>
      </c>
      <c r="R33" s="127">
        <f>SUM(R24:R32)</f>
        <v>-140425</v>
      </c>
      <c r="U33" t="s">
        <v>278</v>
      </c>
    </row>
    <row r="34" spans="1:17" ht="18.75" thickBot="1">
      <c r="A34" s="162" t="s">
        <v>246</v>
      </c>
      <c r="P34" s="159" t="s">
        <v>35</v>
      </c>
      <c r="Q34" s="90" t="s">
        <v>35</v>
      </c>
    </row>
    <row r="35" spans="1:17" ht="13.5" customHeight="1" thickTop="1">
      <c r="A35" s="162"/>
      <c r="B35" s="177" t="s">
        <v>110</v>
      </c>
      <c r="C35" s="177" t="s">
        <v>208</v>
      </c>
      <c r="D35" s="177" t="s">
        <v>20</v>
      </c>
      <c r="E35" s="4" t="s">
        <v>20</v>
      </c>
      <c r="F35" s="258" t="s">
        <v>283</v>
      </c>
      <c r="G35" s="258" t="s">
        <v>281</v>
      </c>
      <c r="H35" s="258" t="s">
        <v>284</v>
      </c>
      <c r="Q35" s="90" t="s">
        <v>35</v>
      </c>
    </row>
    <row r="36" spans="1:8" ht="12.75" customHeight="1" thickBot="1">
      <c r="A36" s="162"/>
      <c r="B36" s="177" t="s">
        <v>45</v>
      </c>
      <c r="C36" s="177" t="s">
        <v>43</v>
      </c>
      <c r="D36" s="177" t="s">
        <v>249</v>
      </c>
      <c r="E36" s="4" t="s">
        <v>250</v>
      </c>
      <c r="F36" s="259" t="s">
        <v>282</v>
      </c>
      <c r="G36" s="259" t="s">
        <v>282</v>
      </c>
      <c r="H36" s="259" t="s">
        <v>282</v>
      </c>
    </row>
    <row r="37" spans="1:8" ht="13.5" thickTop="1">
      <c r="A37" s="1" t="s">
        <v>247</v>
      </c>
      <c r="F37" s="260"/>
      <c r="G37" s="260"/>
      <c r="H37" s="260"/>
    </row>
    <row r="38" spans="1:8" ht="12.75">
      <c r="A38" s="155" t="str">
        <f>E24</f>
        <v>07/01/x1</v>
      </c>
      <c r="B38" s="24"/>
      <c r="C38" s="24"/>
      <c r="D38" s="205" t="s">
        <v>35</v>
      </c>
      <c r="E38" s="277">
        <f>G32</f>
        <v>1000000</v>
      </c>
      <c r="F38" s="278">
        <f>E38</f>
        <v>1000000</v>
      </c>
      <c r="G38" s="278">
        <f>E38</f>
        <v>1000000</v>
      </c>
      <c r="H38" s="278">
        <f>F37-G37</f>
        <v>0</v>
      </c>
    </row>
    <row r="39" spans="2:8" ht="12.75">
      <c r="B39" s="24"/>
      <c r="C39" s="24"/>
      <c r="D39" s="205"/>
      <c r="E39" s="24"/>
      <c r="F39" s="261"/>
      <c r="G39" s="261"/>
      <c r="H39" s="261"/>
    </row>
    <row r="40" spans="1:8" ht="12.75">
      <c r="A40" s="1" t="s">
        <v>248</v>
      </c>
      <c r="B40" s="24"/>
      <c r="C40" s="24"/>
      <c r="D40" s="24"/>
      <c r="E40" s="24"/>
      <c r="F40" s="261"/>
      <c r="G40" s="261"/>
      <c r="H40" s="261"/>
    </row>
    <row r="41" spans="1:8" ht="12.75">
      <c r="A41" s="155" t="str">
        <f>E25</f>
        <v>09/30/x1</v>
      </c>
      <c r="B41" s="161">
        <f>-D25</f>
        <v>-16025.000000000002</v>
      </c>
      <c r="C41" s="161">
        <f>K25</f>
        <v>0</v>
      </c>
      <c r="D41" s="24"/>
      <c r="E41" s="24"/>
      <c r="F41" s="262">
        <f>B41</f>
        <v>-16025.000000000002</v>
      </c>
      <c r="G41" s="262">
        <f>B41+C41</f>
        <v>-16025.000000000002</v>
      </c>
      <c r="H41" s="262">
        <f>G41-F41</f>
        <v>0</v>
      </c>
    </row>
    <row r="42" spans="1:8" ht="12.75">
      <c r="A42" s="155" t="str">
        <f aca="true" t="shared" si="15" ref="A42:A48">E26</f>
        <v>12/31/x1</v>
      </c>
      <c r="B42" s="161">
        <f aca="true" t="shared" si="16" ref="B42:B48">-D26</f>
        <v>-16025.000000000002</v>
      </c>
      <c r="C42" s="161">
        <f aca="true" t="shared" si="17" ref="C42:C48">K26</f>
        <v>-174.99999999999818</v>
      </c>
      <c r="D42" s="24"/>
      <c r="E42" s="24"/>
      <c r="F42" s="262">
        <f aca="true" t="shared" si="18" ref="F42:F47">B42</f>
        <v>-16025.000000000002</v>
      </c>
      <c r="G42" s="262">
        <f aca="true" t="shared" si="19" ref="G42:G47">B42+C42</f>
        <v>-16200</v>
      </c>
      <c r="H42" s="262">
        <f aca="true" t="shared" si="20" ref="H42:H48">G42-F42</f>
        <v>-174.99999999999818</v>
      </c>
    </row>
    <row r="43" spans="1:8" ht="12.75">
      <c r="A43" s="155" t="str">
        <f t="shared" si="15"/>
        <v>03/31/x2</v>
      </c>
      <c r="B43" s="161">
        <f t="shared" si="16"/>
        <v>-16025.000000000002</v>
      </c>
      <c r="C43" s="161">
        <f t="shared" si="17"/>
        <v>0</v>
      </c>
      <c r="D43" s="24"/>
      <c r="E43" s="24"/>
      <c r="F43" s="262">
        <f t="shared" si="18"/>
        <v>-16025.000000000002</v>
      </c>
      <c r="G43" s="262">
        <f t="shared" si="19"/>
        <v>-16025.000000000002</v>
      </c>
      <c r="H43" s="262">
        <f t="shared" si="20"/>
        <v>0</v>
      </c>
    </row>
    <row r="44" spans="1:8" ht="12.75">
      <c r="A44" s="155" t="str">
        <f t="shared" si="15"/>
        <v>06/30/x2</v>
      </c>
      <c r="B44" s="161">
        <f t="shared" si="16"/>
        <v>-16025.000000000002</v>
      </c>
      <c r="C44" s="161">
        <f t="shared" si="17"/>
        <v>225</v>
      </c>
      <c r="D44" s="24"/>
      <c r="E44" s="24"/>
      <c r="F44" s="262">
        <f t="shared" si="18"/>
        <v>-16025.000000000002</v>
      </c>
      <c r="G44" s="262">
        <f t="shared" si="19"/>
        <v>-15800.000000000002</v>
      </c>
      <c r="H44" s="262">
        <f t="shared" si="20"/>
        <v>225</v>
      </c>
    </row>
    <row r="45" spans="1:8" ht="12.75">
      <c r="A45" s="155" t="str">
        <f t="shared" si="15"/>
        <v>09/30/x2</v>
      </c>
      <c r="B45" s="161">
        <f t="shared" si="16"/>
        <v>-16025.000000000002</v>
      </c>
      <c r="C45" s="161">
        <f t="shared" si="17"/>
        <v>-2974.999999999998</v>
      </c>
      <c r="D45" s="24"/>
      <c r="E45" s="24"/>
      <c r="F45" s="262">
        <f t="shared" si="18"/>
        <v>-16025.000000000002</v>
      </c>
      <c r="G45" s="262">
        <f t="shared" si="19"/>
        <v>-19000</v>
      </c>
      <c r="H45" s="262">
        <f t="shared" si="20"/>
        <v>-2974.999999999998</v>
      </c>
    </row>
    <row r="46" spans="1:8" ht="12.75">
      <c r="A46" s="155" t="str">
        <f t="shared" si="15"/>
        <v>12/31/x2</v>
      </c>
      <c r="B46" s="161">
        <f t="shared" si="16"/>
        <v>-16025.000000000002</v>
      </c>
      <c r="C46" s="161">
        <f t="shared" si="17"/>
        <v>-3249.999999999998</v>
      </c>
      <c r="D46" s="24"/>
      <c r="E46" s="24"/>
      <c r="F46" s="262">
        <f t="shared" si="18"/>
        <v>-16025.000000000002</v>
      </c>
      <c r="G46" s="262">
        <f t="shared" si="19"/>
        <v>-19275</v>
      </c>
      <c r="H46" s="262">
        <f t="shared" si="20"/>
        <v>-3249.999999999998</v>
      </c>
    </row>
    <row r="47" spans="1:8" ht="12.75">
      <c r="A47" s="155" t="str">
        <f t="shared" si="15"/>
        <v>03/31/x3</v>
      </c>
      <c r="B47" s="161">
        <f t="shared" si="16"/>
        <v>-16025.000000000002</v>
      </c>
      <c r="C47" s="161">
        <f t="shared" si="17"/>
        <v>-3524.999999999998</v>
      </c>
      <c r="D47" s="24"/>
      <c r="E47" s="24"/>
      <c r="F47" s="262">
        <f t="shared" si="18"/>
        <v>-16025.000000000002</v>
      </c>
      <c r="G47" s="262">
        <f t="shared" si="19"/>
        <v>-19550</v>
      </c>
      <c r="H47" s="262">
        <f t="shared" si="20"/>
        <v>-3524.999999999998</v>
      </c>
    </row>
    <row r="48" spans="1:8" ht="13.5" thickBot="1">
      <c r="A48" s="155" t="str">
        <f t="shared" si="15"/>
        <v>06/30/x3</v>
      </c>
      <c r="B48" s="263">
        <f t="shared" si="16"/>
        <v>-16025.000000000002</v>
      </c>
      <c r="C48" s="263">
        <f t="shared" si="17"/>
        <v>-2524.999999999998</v>
      </c>
      <c r="D48" s="263">
        <f>-G32</f>
        <v>-1000000</v>
      </c>
      <c r="E48" s="24"/>
      <c r="F48" s="262">
        <f>B48+D48</f>
        <v>-1016025</v>
      </c>
      <c r="G48" s="262">
        <f>B48+C48+D49</f>
        <v>-1018550</v>
      </c>
      <c r="H48" s="262">
        <f t="shared" si="20"/>
        <v>-2525</v>
      </c>
    </row>
    <row r="49" spans="1:8" ht="14.25" thickBot="1" thickTop="1">
      <c r="A49" s="171" t="s">
        <v>35</v>
      </c>
      <c r="B49" s="263">
        <f>SUM(B41:B48)</f>
        <v>-128200.00000000001</v>
      </c>
      <c r="C49" s="263">
        <f>SUM(C41:C48)</f>
        <v>-12224.99999999999</v>
      </c>
      <c r="D49" s="263">
        <f>SUM(D41:D48)</f>
        <v>-1000000</v>
      </c>
      <c r="E49" s="263">
        <f>SUM(B49:D49)</f>
        <v>-1140425</v>
      </c>
      <c r="F49" s="264" t="s">
        <v>35</v>
      </c>
      <c r="G49" s="264" t="s">
        <v>35</v>
      </c>
      <c r="H49" s="264"/>
    </row>
    <row r="50" spans="2:8" ht="14.25" thickBot="1" thickTop="1">
      <c r="B50" s="24"/>
      <c r="C50" s="4" t="s">
        <v>251</v>
      </c>
      <c r="D50" s="24"/>
      <c r="E50" s="265">
        <f>E38+E49</f>
        <v>-140425</v>
      </c>
      <c r="F50" s="265">
        <f>SUM(F38:F48)</f>
        <v>-128200</v>
      </c>
      <c r="G50" s="265">
        <f>SUM(G38:G48)</f>
        <v>-140425</v>
      </c>
      <c r="H50" s="265">
        <f>SUM(H38:H48)</f>
        <v>-12224.999999999993</v>
      </c>
    </row>
    <row r="51" ht="13.5" thickTop="1"/>
    <row r="52" ht="12.75">
      <c r="A52" t="s">
        <v>188</v>
      </c>
    </row>
    <row r="53" spans="1:4" ht="12.75">
      <c r="A53" t="s">
        <v>253</v>
      </c>
      <c r="D53" s="206" t="s">
        <v>252</v>
      </c>
    </row>
    <row r="55" s="160" customFormat="1" ht="12.75"/>
    <row r="57" ht="18">
      <c r="A57" s="162" t="s">
        <v>211</v>
      </c>
    </row>
    <row r="59" ht="12.75">
      <c r="A59" t="s">
        <v>323</v>
      </c>
    </row>
    <row r="60" ht="12.75">
      <c r="A60" t="s">
        <v>285</v>
      </c>
    </row>
    <row r="61" ht="12.75">
      <c r="A61" t="s">
        <v>258</v>
      </c>
    </row>
    <row r="62" ht="12.75">
      <c r="A62" t="s">
        <v>256</v>
      </c>
    </row>
    <row r="63" ht="12.75">
      <c r="A63" t="s">
        <v>259</v>
      </c>
    </row>
    <row r="65" ht="12.75">
      <c r="F65" s="48" t="s">
        <v>36</v>
      </c>
    </row>
    <row r="66" spans="1:10" ht="12.75">
      <c r="A66" s="13" t="s">
        <v>35</v>
      </c>
      <c r="B66" s="13"/>
      <c r="C66" s="13"/>
      <c r="D66" s="13"/>
      <c r="E66" s="13"/>
      <c r="F66" s="167" t="s">
        <v>121</v>
      </c>
      <c r="G66" s="47" t="s">
        <v>37</v>
      </c>
      <c r="I66" s="1"/>
      <c r="J66" s="2"/>
    </row>
    <row r="67" spans="1:10" ht="12.75">
      <c r="A67" s="78" t="str">
        <f>E24</f>
        <v>07/01/x1</v>
      </c>
      <c r="B67" s="1" t="s">
        <v>38</v>
      </c>
      <c r="C67" s="1"/>
      <c r="D67" s="1"/>
      <c r="F67" s="163">
        <f>G24</f>
        <v>1000000</v>
      </c>
      <c r="G67" s="163">
        <f>F67</f>
        <v>1000000</v>
      </c>
      <c r="I67" s="1"/>
      <c r="J67" s="2"/>
    </row>
    <row r="68" spans="1:10" ht="12.75">
      <c r="A68" s="268"/>
      <c r="B68" s="1" t="s">
        <v>24</v>
      </c>
      <c r="D68" s="1"/>
      <c r="F68" s="164">
        <f>-F67</f>
        <v>-1000000</v>
      </c>
      <c r="G68" s="164">
        <f>F68</f>
        <v>-1000000</v>
      </c>
      <c r="I68" s="1"/>
      <c r="J68" s="2"/>
    </row>
    <row r="69" spans="1:10" ht="12.75">
      <c r="A69" s="268"/>
      <c r="B69" s="14" t="s">
        <v>257</v>
      </c>
      <c r="F69" s="164"/>
      <c r="G69" s="164"/>
      <c r="I69" s="1"/>
      <c r="J69" s="2"/>
    </row>
    <row r="70" spans="1:10" ht="12.75">
      <c r="A70" s="268"/>
      <c r="F70" s="165"/>
      <c r="G70" s="165"/>
      <c r="I70" s="1"/>
      <c r="J70" s="2"/>
    </row>
    <row r="71" spans="1:10" ht="12.75">
      <c r="A71" s="78" t="str">
        <f>A67</f>
        <v>07/01/x1</v>
      </c>
      <c r="B71" s="1" t="s">
        <v>38</v>
      </c>
      <c r="C71" s="1"/>
      <c r="D71" s="1"/>
      <c r="E71" s="1"/>
      <c r="F71" s="164">
        <f>K24</f>
        <v>0</v>
      </c>
      <c r="G71" s="164">
        <f>G67+F71</f>
        <v>1000000</v>
      </c>
      <c r="I71" s="1"/>
      <c r="J71" s="2"/>
    </row>
    <row r="72" spans="1:10" ht="12.75">
      <c r="A72" s="268"/>
      <c r="B72" s="1" t="s">
        <v>39</v>
      </c>
      <c r="D72" s="1"/>
      <c r="E72" s="1"/>
      <c r="F72" s="166">
        <f>-F71</f>
        <v>0</v>
      </c>
      <c r="G72" s="166">
        <v>0</v>
      </c>
      <c r="I72" s="1"/>
      <c r="J72" s="2"/>
    </row>
    <row r="73" spans="1:10" ht="12.75">
      <c r="A73" s="268"/>
      <c r="B73" s="14" t="s">
        <v>40</v>
      </c>
      <c r="H73" s="9"/>
      <c r="I73" s="9"/>
      <c r="J73" s="10"/>
    </row>
    <row r="74" spans="1:10" ht="12.75">
      <c r="A74" s="268"/>
      <c r="B74" s="14"/>
      <c r="H74" s="9"/>
      <c r="I74" s="9"/>
      <c r="J74" s="10"/>
    </row>
    <row r="75" spans="1:10" ht="13.5" thickBot="1">
      <c r="A75" s="269"/>
      <c r="B75" s="19"/>
      <c r="C75" s="18"/>
      <c r="D75" s="18"/>
      <c r="E75" s="18"/>
      <c r="F75" s="18"/>
      <c r="G75" s="18"/>
      <c r="H75" s="20"/>
      <c r="I75" s="50"/>
      <c r="J75" s="49"/>
    </row>
    <row r="76" spans="1:7" ht="13.5" thickTop="1">
      <c r="A76" s="268"/>
      <c r="F76" s="188" t="s">
        <v>36</v>
      </c>
      <c r="G76" s="192"/>
    </row>
    <row r="77" spans="1:7" ht="13.5" thickBot="1">
      <c r="A77" s="270"/>
      <c r="B77" s="25"/>
      <c r="C77" s="23"/>
      <c r="D77" s="25"/>
      <c r="E77" s="27"/>
      <c r="F77" s="189" t="s">
        <v>121</v>
      </c>
      <c r="G77" s="191" t="s">
        <v>37</v>
      </c>
    </row>
    <row r="78" spans="1:8" ht="13.5" thickTop="1">
      <c r="A78" s="271" t="str">
        <f>E25</f>
        <v>09/30/x1</v>
      </c>
      <c r="B78" s="30" t="s">
        <v>270</v>
      </c>
      <c r="C78" s="21"/>
      <c r="D78" s="21"/>
      <c r="E78" s="21"/>
      <c r="F78" s="164">
        <f>J25</f>
        <v>16025.000000000002</v>
      </c>
      <c r="G78" s="164">
        <f>G74+F78</f>
        <v>16025.000000000002</v>
      </c>
      <c r="H78" s="193" t="str">
        <f>A78</f>
        <v>09/30/x1</v>
      </c>
    </row>
    <row r="79" spans="1:7" ht="12.75">
      <c r="A79" s="272"/>
      <c r="B79" s="1" t="s">
        <v>38</v>
      </c>
      <c r="C79" s="21"/>
      <c r="D79" s="21"/>
      <c r="E79" s="21"/>
      <c r="F79" s="164">
        <f>-F78</f>
        <v>-16025.000000000002</v>
      </c>
      <c r="G79" s="164">
        <f>G71+F79</f>
        <v>983975</v>
      </c>
    </row>
    <row r="80" spans="1:7" ht="12.75">
      <c r="A80" s="272"/>
      <c r="B80" s="22" t="s">
        <v>321</v>
      </c>
      <c r="C80" s="21"/>
      <c r="D80" s="21"/>
      <c r="E80" s="21"/>
      <c r="F80" s="164"/>
      <c r="G80" s="164"/>
    </row>
    <row r="81" spans="1:7" ht="12.75">
      <c r="A81" s="272"/>
      <c r="B81" s="22"/>
      <c r="C81" s="21"/>
      <c r="D81" s="21"/>
      <c r="E81" s="21"/>
      <c r="F81" s="164"/>
      <c r="G81" s="164"/>
    </row>
    <row r="82" spans="1:8" ht="12.75">
      <c r="A82" s="271" t="str">
        <f>A78</f>
        <v>09/30/x1</v>
      </c>
      <c r="B82" s="30" t="s">
        <v>324</v>
      </c>
      <c r="C82" s="21"/>
      <c r="D82" s="21"/>
      <c r="E82" s="21"/>
      <c r="F82" s="164">
        <f>N25</f>
        <v>0</v>
      </c>
      <c r="G82" s="164">
        <f>F82</f>
        <v>0</v>
      </c>
      <c r="H82" s="193" t="str">
        <f>H78</f>
        <v>09/30/x1</v>
      </c>
    </row>
    <row r="83" spans="1:8" ht="12.75">
      <c r="A83" s="270"/>
      <c r="B83" s="30" t="s">
        <v>181</v>
      </c>
      <c r="C83" s="21"/>
      <c r="D83" s="21"/>
      <c r="E83" s="21"/>
      <c r="F83" s="164">
        <f>M25</f>
        <v>0</v>
      </c>
      <c r="G83" s="164">
        <f>F83</f>
        <v>0</v>
      </c>
      <c r="H83" s="193"/>
    </row>
    <row r="84" spans="1:7" ht="12.75">
      <c r="A84" s="272"/>
      <c r="B84" s="1" t="s">
        <v>38</v>
      </c>
      <c r="C84" s="21"/>
      <c r="D84" s="21"/>
      <c r="E84" s="21"/>
      <c r="F84" s="164">
        <f>-F82</f>
        <v>0</v>
      </c>
      <c r="G84" s="164">
        <f>F84+G79</f>
        <v>983975</v>
      </c>
    </row>
    <row r="85" spans="1:7" ht="12.75">
      <c r="A85" s="272"/>
      <c r="B85" s="22" t="s">
        <v>319</v>
      </c>
      <c r="C85" s="21"/>
      <c r="D85" s="21"/>
      <c r="E85" s="21"/>
      <c r="F85" s="164"/>
      <c r="G85" s="164"/>
    </row>
    <row r="86" spans="1:7" ht="12.75">
      <c r="A86" s="272"/>
      <c r="B86" s="22"/>
      <c r="C86" s="21"/>
      <c r="D86" s="3" t="s">
        <v>35</v>
      </c>
      <c r="E86" s="21"/>
      <c r="F86" s="164"/>
      <c r="G86" s="164"/>
    </row>
    <row r="87" spans="1:8" ht="12.75">
      <c r="A87" s="271" t="str">
        <f>A78</f>
        <v>09/30/x1</v>
      </c>
      <c r="B87" s="30" t="s">
        <v>24</v>
      </c>
      <c r="C87" s="21"/>
      <c r="D87" s="21"/>
      <c r="E87" s="21"/>
      <c r="F87" s="164">
        <f>-F88</f>
        <v>1149</v>
      </c>
      <c r="G87" s="164">
        <f>G68+F87</f>
        <v>-998851</v>
      </c>
      <c r="H87" s="193" t="str">
        <f>H78</f>
        <v>09/30/x1</v>
      </c>
    </row>
    <row r="88" spans="1:7" ht="12.75">
      <c r="A88" s="268"/>
      <c r="B88" s="1" t="s">
        <v>39</v>
      </c>
      <c r="C88" s="21"/>
      <c r="D88" s="21"/>
      <c r="E88" s="21"/>
      <c r="F88" s="164">
        <f>G88</f>
        <v>-1149</v>
      </c>
      <c r="G88" s="164">
        <f>L25</f>
        <v>-1149</v>
      </c>
    </row>
    <row r="89" spans="1:7" ht="12.75">
      <c r="A89" s="268"/>
      <c r="B89" s="22" t="s">
        <v>322</v>
      </c>
      <c r="C89" s="21"/>
      <c r="D89" s="21"/>
      <c r="E89" s="21"/>
      <c r="F89" s="164"/>
      <c r="G89" s="164"/>
    </row>
    <row r="90" spans="1:7" ht="12.75">
      <c r="A90" s="268"/>
      <c r="B90" s="31"/>
      <c r="C90" s="1"/>
      <c r="D90" s="1"/>
      <c r="E90" s="1"/>
      <c r="F90" s="164"/>
      <c r="G90" s="164"/>
    </row>
    <row r="91" spans="1:8" ht="12.75">
      <c r="A91" s="271" t="str">
        <f>A78</f>
        <v>09/30/x1</v>
      </c>
      <c r="B91" s="1" t="s">
        <v>50</v>
      </c>
      <c r="C91" s="1"/>
      <c r="D91" s="1"/>
      <c r="E91" s="1"/>
      <c r="F91" s="164">
        <f>-(F92+F93+F94)</f>
        <v>16025.000000000002</v>
      </c>
      <c r="G91" s="164">
        <f>F91</f>
        <v>16025.000000000002</v>
      </c>
      <c r="H91" s="193" t="str">
        <f>H78</f>
        <v>09/30/x1</v>
      </c>
    </row>
    <row r="92" spans="1:7" ht="12.75">
      <c r="A92" s="268"/>
      <c r="B92" s="1" t="s">
        <v>270</v>
      </c>
      <c r="C92" s="1"/>
      <c r="D92" s="1"/>
      <c r="E92" s="1"/>
      <c r="F92" s="164">
        <f>-G78</f>
        <v>-16025.000000000002</v>
      </c>
      <c r="G92" s="164">
        <f>G78+F92</f>
        <v>0</v>
      </c>
    </row>
    <row r="93" spans="1:7" ht="12.75">
      <c r="A93" s="268"/>
      <c r="B93" s="30" t="s">
        <v>324</v>
      </c>
      <c r="C93" s="1"/>
      <c r="D93" s="1"/>
      <c r="E93" s="1"/>
      <c r="F93" s="164">
        <f>-G82</f>
        <v>0</v>
      </c>
      <c r="G93" s="164">
        <f>G82+F93</f>
        <v>0</v>
      </c>
    </row>
    <row r="94" spans="1:7" ht="12.75">
      <c r="A94" s="268"/>
      <c r="B94" s="30" t="s">
        <v>181</v>
      </c>
      <c r="C94" s="1"/>
      <c r="D94" s="1"/>
      <c r="E94" s="1"/>
      <c r="F94" s="164">
        <f>-G83</f>
        <v>0</v>
      </c>
      <c r="G94" s="164">
        <f>G83+F94</f>
        <v>0</v>
      </c>
    </row>
    <row r="95" spans="1:7" ht="12.75">
      <c r="A95" s="268"/>
      <c r="B95" s="14" t="s">
        <v>271</v>
      </c>
      <c r="C95" s="1"/>
      <c r="D95" s="1"/>
      <c r="E95" s="1"/>
      <c r="F95" s="166"/>
      <c r="G95" s="166"/>
    </row>
    <row r="96" spans="1:8" ht="12.75">
      <c r="A96" s="268"/>
      <c r="F96" s="12"/>
      <c r="G96" s="12"/>
      <c r="H96" s="16"/>
    </row>
    <row r="97" spans="1:8" ht="13.5" thickBot="1">
      <c r="A97" s="269"/>
      <c r="B97" s="19"/>
      <c r="C97" s="18"/>
      <c r="D97" s="18"/>
      <c r="E97" s="18"/>
      <c r="F97" s="18"/>
      <c r="G97" s="18"/>
      <c r="H97" s="20"/>
    </row>
    <row r="98" spans="1:7" ht="13.5" thickTop="1">
      <c r="A98" s="268"/>
      <c r="F98" s="188" t="s">
        <v>36</v>
      </c>
      <c r="G98" s="190"/>
    </row>
    <row r="99" spans="1:7" ht="13.5" thickBot="1">
      <c r="A99" s="270"/>
      <c r="B99" s="25"/>
      <c r="C99" s="23"/>
      <c r="D99" s="25"/>
      <c r="E99" s="27"/>
      <c r="F99" s="189" t="s">
        <v>121</v>
      </c>
      <c r="G99" s="191" t="s">
        <v>37</v>
      </c>
    </row>
    <row r="100" spans="1:8" ht="13.5" thickTop="1">
      <c r="A100" s="273" t="str">
        <f>E26</f>
        <v>12/31/x1</v>
      </c>
      <c r="B100" s="30" t="s">
        <v>270</v>
      </c>
      <c r="C100" s="21"/>
      <c r="D100" s="21"/>
      <c r="E100" s="21"/>
      <c r="F100" s="164">
        <f>J26</f>
        <v>16025.000000000002</v>
      </c>
      <c r="G100" s="164">
        <f>F100</f>
        <v>16025.000000000002</v>
      </c>
      <c r="H100" s="194" t="str">
        <f>A100</f>
        <v>12/31/x1</v>
      </c>
    </row>
    <row r="101" spans="1:7" ht="12.75">
      <c r="A101" s="272"/>
      <c r="B101" s="1" t="s">
        <v>38</v>
      </c>
      <c r="C101" s="21"/>
      <c r="D101" s="21"/>
      <c r="E101" s="21"/>
      <c r="F101" s="164">
        <f>-F100</f>
        <v>-16025.000000000002</v>
      </c>
      <c r="G101" s="164">
        <f>F101+G84</f>
        <v>967950</v>
      </c>
    </row>
    <row r="102" spans="1:7" ht="12.75">
      <c r="A102" s="272"/>
      <c r="B102" s="22" t="s">
        <v>321</v>
      </c>
      <c r="C102" s="21"/>
      <c r="D102" s="21"/>
      <c r="E102" s="21"/>
      <c r="F102" s="164"/>
      <c r="G102" s="164"/>
    </row>
    <row r="103" spans="1:7" ht="12.75">
      <c r="A103" s="272"/>
      <c r="B103" s="22"/>
      <c r="C103" s="21"/>
      <c r="D103" s="21"/>
      <c r="E103" s="21"/>
      <c r="F103" s="164"/>
      <c r="G103" s="164"/>
    </row>
    <row r="104" spans="1:8" ht="12.75">
      <c r="A104" s="273" t="str">
        <f>A100</f>
        <v>12/31/x1</v>
      </c>
      <c r="B104" s="30" t="s">
        <v>324</v>
      </c>
      <c r="C104" s="21"/>
      <c r="D104" s="21"/>
      <c r="E104" s="21"/>
      <c r="F104" s="164">
        <f>-N26</f>
        <v>18.613799999999998</v>
      </c>
      <c r="G104" s="164">
        <f>F104</f>
        <v>18.613799999999998</v>
      </c>
      <c r="H104" s="194" t="str">
        <f>H100</f>
        <v>12/31/x1</v>
      </c>
    </row>
    <row r="105" spans="1:8" ht="12.75">
      <c r="A105" s="270"/>
      <c r="B105" s="30" t="s">
        <v>181</v>
      </c>
      <c r="C105" s="21"/>
      <c r="D105" s="21"/>
      <c r="E105" s="21"/>
      <c r="F105" s="164">
        <f>-M26</f>
        <v>156.41892530889254</v>
      </c>
      <c r="G105" s="164">
        <f>F105</f>
        <v>156.41892530889254</v>
      </c>
      <c r="H105" s="194"/>
    </row>
    <row r="106" spans="1:7" ht="12.75">
      <c r="A106" s="272"/>
      <c r="B106" s="1" t="s">
        <v>38</v>
      </c>
      <c r="C106" s="21"/>
      <c r="D106" s="21"/>
      <c r="E106" s="21"/>
      <c r="F106" s="164">
        <f>-F104-F105</f>
        <v>-175.03272530889254</v>
      </c>
      <c r="G106" s="164">
        <f>F106+G101</f>
        <v>967774.9672746911</v>
      </c>
    </row>
    <row r="107" spans="1:7" ht="12.75">
      <c r="A107" s="272"/>
      <c r="B107" s="22" t="s">
        <v>319</v>
      </c>
      <c r="C107" s="21"/>
      <c r="D107" s="21"/>
      <c r="E107" s="21"/>
      <c r="F107" s="164"/>
      <c r="G107" s="164"/>
    </row>
    <row r="108" spans="1:7" ht="12.75">
      <c r="A108" s="272"/>
      <c r="B108" s="22"/>
      <c r="C108" s="21"/>
      <c r="D108" s="3" t="s">
        <v>35</v>
      </c>
      <c r="E108" s="21"/>
      <c r="F108" s="164"/>
      <c r="G108" s="164"/>
    </row>
    <row r="109" spans="1:8" ht="12.75">
      <c r="A109" s="273" t="str">
        <f>A100</f>
        <v>12/31/x1</v>
      </c>
      <c r="B109" s="30" t="s">
        <v>24</v>
      </c>
      <c r="C109" s="21"/>
      <c r="D109" s="21"/>
      <c r="E109" s="21"/>
      <c r="F109" s="164">
        <f>-F110</f>
        <v>-1149</v>
      </c>
      <c r="G109" s="164">
        <f>G87+F109</f>
        <v>-1000000</v>
      </c>
      <c r="H109" s="194" t="str">
        <f>H100</f>
        <v>12/31/x1</v>
      </c>
    </row>
    <row r="110" spans="1:7" ht="12.75">
      <c r="A110" s="268"/>
      <c r="B110" s="1" t="s">
        <v>39</v>
      </c>
      <c r="C110" s="21"/>
      <c r="D110" s="21"/>
      <c r="E110" s="21"/>
      <c r="F110" s="164">
        <f>G110-G88</f>
        <v>1149</v>
      </c>
      <c r="G110" s="164">
        <f>L26</f>
        <v>0</v>
      </c>
    </row>
    <row r="111" spans="1:7" ht="12.75">
      <c r="A111" s="268"/>
      <c r="B111" s="22" t="s">
        <v>322</v>
      </c>
      <c r="C111" s="21"/>
      <c r="D111" s="21"/>
      <c r="E111" s="21"/>
      <c r="F111" s="164"/>
      <c r="G111" s="164"/>
    </row>
    <row r="112" spans="1:7" ht="12.75">
      <c r="A112" s="268"/>
      <c r="B112" s="31"/>
      <c r="C112" s="1"/>
      <c r="D112" s="1"/>
      <c r="E112" s="1"/>
      <c r="F112" s="164"/>
      <c r="G112" s="164"/>
    </row>
    <row r="113" spans="1:8" ht="12.75">
      <c r="A113" s="273" t="str">
        <f>A100</f>
        <v>12/31/x1</v>
      </c>
      <c r="B113" s="1" t="s">
        <v>50</v>
      </c>
      <c r="C113" s="1"/>
      <c r="D113" s="1"/>
      <c r="E113" s="1"/>
      <c r="F113" s="164">
        <f>-(F114+F115+F116)</f>
        <v>16200.032725308894</v>
      </c>
      <c r="G113" s="164">
        <f>F113+F91</f>
        <v>32225.032725308898</v>
      </c>
      <c r="H113" s="194" t="str">
        <f>H100</f>
        <v>12/31/x1</v>
      </c>
    </row>
    <row r="114" spans="1:7" ht="12.75">
      <c r="A114" s="268"/>
      <c r="B114" s="1" t="s">
        <v>270</v>
      </c>
      <c r="C114" s="1"/>
      <c r="D114" s="1"/>
      <c r="E114" s="1"/>
      <c r="F114" s="164">
        <f>-G100</f>
        <v>-16025.000000000002</v>
      </c>
      <c r="G114" s="164">
        <f>G100+F114</f>
        <v>0</v>
      </c>
    </row>
    <row r="115" spans="1:7" ht="12.75">
      <c r="A115" s="268"/>
      <c r="B115" s="30" t="s">
        <v>324</v>
      </c>
      <c r="C115" s="1"/>
      <c r="D115" s="1"/>
      <c r="E115" s="1"/>
      <c r="F115" s="164">
        <f>-G104</f>
        <v>-18.613799999999998</v>
      </c>
      <c r="G115" s="164">
        <f>G104+F115</f>
        <v>0</v>
      </c>
    </row>
    <row r="116" spans="1:7" ht="12.75">
      <c r="A116" s="268"/>
      <c r="B116" s="30" t="s">
        <v>181</v>
      </c>
      <c r="C116" s="1"/>
      <c r="D116" s="1"/>
      <c r="E116" s="1"/>
      <c r="F116" s="164">
        <f>-G105</f>
        <v>-156.41892530889254</v>
      </c>
      <c r="G116" s="164">
        <f>G105+F116</f>
        <v>0</v>
      </c>
    </row>
    <row r="117" spans="1:7" ht="12.75">
      <c r="A117" s="268"/>
      <c r="B117" s="14" t="s">
        <v>271</v>
      </c>
      <c r="C117" s="1"/>
      <c r="D117" s="1"/>
      <c r="E117" s="1"/>
      <c r="F117" s="166"/>
      <c r="G117" s="166"/>
    </row>
    <row r="118" spans="1:8" ht="12.75">
      <c r="A118" s="268"/>
      <c r="F118" s="12"/>
      <c r="G118" s="12"/>
      <c r="H118" s="16"/>
    </row>
    <row r="119" spans="1:8" ht="13.5" thickBot="1">
      <c r="A119" s="269"/>
      <c r="B119" s="19"/>
      <c r="C119" s="18"/>
      <c r="D119" s="18"/>
      <c r="E119" s="18"/>
      <c r="F119" s="18"/>
      <c r="G119" s="18"/>
      <c r="H119" s="20"/>
    </row>
    <row r="120" spans="1:7" ht="13.5" thickTop="1">
      <c r="A120" s="268"/>
      <c r="F120" s="188" t="s">
        <v>36</v>
      </c>
      <c r="G120" s="195"/>
    </row>
    <row r="121" spans="1:7" ht="13.5" thickBot="1">
      <c r="A121" s="270"/>
      <c r="B121" s="25"/>
      <c r="C121" s="23"/>
      <c r="D121" s="25"/>
      <c r="E121" s="27"/>
      <c r="F121" s="189" t="s">
        <v>121</v>
      </c>
      <c r="G121" s="191" t="s">
        <v>37</v>
      </c>
    </row>
    <row r="122" spans="1:8" ht="13.5" thickTop="1">
      <c r="A122" s="274" t="str">
        <f>E27</f>
        <v>03/31/x2</v>
      </c>
      <c r="B122" s="30" t="s">
        <v>270</v>
      </c>
      <c r="C122" s="21"/>
      <c r="D122" s="21"/>
      <c r="E122" s="21"/>
      <c r="F122" s="164">
        <f>J27</f>
        <v>16025.000000000002</v>
      </c>
      <c r="G122" s="164">
        <f>F122</f>
        <v>16025.000000000002</v>
      </c>
      <c r="H122" s="196" t="str">
        <f>A122</f>
        <v>03/31/x2</v>
      </c>
    </row>
    <row r="123" spans="1:7" ht="12.75">
      <c r="A123" s="272"/>
      <c r="B123" s="1" t="s">
        <v>38</v>
      </c>
      <c r="C123" s="21"/>
      <c r="D123" s="21"/>
      <c r="E123" s="21"/>
      <c r="F123" s="164">
        <f>-F122</f>
        <v>-16025.000000000002</v>
      </c>
      <c r="G123" s="164">
        <f>F123+G106</f>
        <v>951749.9672746911</v>
      </c>
    </row>
    <row r="124" spans="1:7" ht="12.75">
      <c r="A124" s="272"/>
      <c r="B124" s="22" t="s">
        <v>321</v>
      </c>
      <c r="C124" s="21"/>
      <c r="D124" s="21"/>
      <c r="E124" s="21"/>
      <c r="F124" s="164"/>
      <c r="G124" s="164"/>
    </row>
    <row r="125" spans="1:7" ht="12.75">
      <c r="A125" s="272"/>
      <c r="B125" s="22"/>
      <c r="C125" s="21"/>
      <c r="D125" s="21"/>
      <c r="E125" s="21"/>
      <c r="F125" s="164"/>
      <c r="G125" s="164"/>
    </row>
    <row r="126" spans="1:8" ht="12.75">
      <c r="A126" s="274" t="str">
        <f>A122</f>
        <v>03/31/x2</v>
      </c>
      <c r="B126" s="30" t="s">
        <v>324</v>
      </c>
      <c r="C126" s="21"/>
      <c r="D126" s="21"/>
      <c r="E126" s="21"/>
      <c r="F126" s="164">
        <f>-N27</f>
        <v>0</v>
      </c>
      <c r="G126" s="164">
        <f>F126</f>
        <v>0</v>
      </c>
      <c r="H126" s="196" t="str">
        <f>H122</f>
        <v>03/31/x2</v>
      </c>
    </row>
    <row r="127" spans="1:8" ht="12.75">
      <c r="A127" s="270"/>
      <c r="B127" s="30" t="s">
        <v>181</v>
      </c>
      <c r="C127" s="21"/>
      <c r="D127" s="21"/>
      <c r="E127" s="21"/>
      <c r="F127" s="164">
        <f>-M27</f>
        <v>0</v>
      </c>
      <c r="G127" s="164">
        <f>F127</f>
        <v>0</v>
      </c>
      <c r="H127" s="196"/>
    </row>
    <row r="128" spans="1:7" ht="12.75">
      <c r="A128" s="272"/>
      <c r="B128" s="1" t="s">
        <v>38</v>
      </c>
      <c r="C128" s="21"/>
      <c r="D128" s="21"/>
      <c r="E128" s="21"/>
      <c r="F128" s="164">
        <f>-F126-F127</f>
        <v>0</v>
      </c>
      <c r="G128" s="164">
        <f>F128+G123</f>
        <v>951749.9672746911</v>
      </c>
    </row>
    <row r="129" spans="1:7" ht="12.75">
      <c r="A129" s="272"/>
      <c r="B129" s="22" t="s">
        <v>319</v>
      </c>
      <c r="C129" s="21"/>
      <c r="D129" s="21"/>
      <c r="E129" s="21"/>
      <c r="F129" s="164"/>
      <c r="G129" s="164"/>
    </row>
    <row r="130" spans="1:7" ht="12.75">
      <c r="A130" s="272"/>
      <c r="B130" s="22"/>
      <c r="C130" s="21"/>
      <c r="D130" s="3" t="s">
        <v>35</v>
      </c>
      <c r="E130" s="21"/>
      <c r="F130" s="164"/>
      <c r="G130" s="164"/>
    </row>
    <row r="131" spans="1:8" ht="12.75">
      <c r="A131" s="274" t="str">
        <f>A122</f>
        <v>03/31/x2</v>
      </c>
      <c r="B131" s="30" t="s">
        <v>24</v>
      </c>
      <c r="C131" s="21"/>
      <c r="D131" s="21"/>
      <c r="E131" s="21"/>
      <c r="F131" s="164">
        <f>-F132</f>
        <v>-1074</v>
      </c>
      <c r="G131" s="164">
        <f>G109+F131</f>
        <v>-1001074</v>
      </c>
      <c r="H131" s="196" t="str">
        <f>H122</f>
        <v>03/31/x2</v>
      </c>
    </row>
    <row r="132" spans="1:7" ht="12.75">
      <c r="A132" s="268"/>
      <c r="B132" s="1" t="s">
        <v>39</v>
      </c>
      <c r="C132" s="21"/>
      <c r="D132" s="21"/>
      <c r="E132" s="21"/>
      <c r="F132" s="164">
        <f>G132-G110</f>
        <v>1074</v>
      </c>
      <c r="G132" s="164">
        <f>L27</f>
        <v>1074</v>
      </c>
    </row>
    <row r="133" spans="1:7" ht="12.75">
      <c r="A133" s="268"/>
      <c r="B133" s="22" t="s">
        <v>322</v>
      </c>
      <c r="C133" s="21"/>
      <c r="D133" s="21"/>
      <c r="E133" s="21"/>
      <c r="F133" s="164"/>
      <c r="G133" s="164"/>
    </row>
    <row r="134" spans="1:7" ht="12.75">
      <c r="A134" s="268"/>
      <c r="B134" s="31"/>
      <c r="C134" s="1"/>
      <c r="D134" s="1"/>
      <c r="E134" s="1"/>
      <c r="F134" s="164"/>
      <c r="G134" s="164"/>
    </row>
    <row r="135" spans="1:8" ht="12.75">
      <c r="A135" s="274" t="str">
        <f>A122</f>
        <v>03/31/x2</v>
      </c>
      <c r="B135" s="1" t="s">
        <v>50</v>
      </c>
      <c r="C135" s="1"/>
      <c r="D135" s="1"/>
      <c r="E135" s="1"/>
      <c r="F135" s="164">
        <f>-(F136+F137+F138)</f>
        <v>16025.000000000002</v>
      </c>
      <c r="G135" s="164">
        <f>F135+G113</f>
        <v>48250.0327253089</v>
      </c>
      <c r="H135" s="196" t="str">
        <f>H122</f>
        <v>03/31/x2</v>
      </c>
    </row>
    <row r="136" spans="1:7" ht="12.75">
      <c r="A136" s="268"/>
      <c r="B136" s="1" t="s">
        <v>270</v>
      </c>
      <c r="C136" s="1"/>
      <c r="D136" s="1"/>
      <c r="E136" s="1"/>
      <c r="F136" s="164">
        <f>-G122</f>
        <v>-16025.000000000002</v>
      </c>
      <c r="G136" s="164">
        <f>G122+F136</f>
        <v>0</v>
      </c>
    </row>
    <row r="137" spans="1:7" ht="12.75">
      <c r="A137" s="268"/>
      <c r="B137" s="30" t="s">
        <v>324</v>
      </c>
      <c r="C137" s="1"/>
      <c r="D137" s="1"/>
      <c r="E137" s="1"/>
      <c r="F137" s="164">
        <f>-G126</f>
        <v>0</v>
      </c>
      <c r="G137" s="164">
        <f>G126+F137</f>
        <v>0</v>
      </c>
    </row>
    <row r="138" spans="1:8" ht="12.75">
      <c r="A138" s="268"/>
      <c r="B138" s="30" t="s">
        <v>181</v>
      </c>
      <c r="C138" s="1"/>
      <c r="D138" s="1"/>
      <c r="E138" s="1"/>
      <c r="F138" s="164">
        <f>-G127</f>
        <v>0</v>
      </c>
      <c r="G138" s="164">
        <f>G127+F138</f>
        <v>0</v>
      </c>
      <c r="H138" s="16"/>
    </row>
    <row r="139" spans="1:8" ht="12.75">
      <c r="A139" s="268"/>
      <c r="B139" s="14" t="s">
        <v>271</v>
      </c>
      <c r="C139" s="1"/>
      <c r="D139" s="1"/>
      <c r="E139" s="1"/>
      <c r="F139" s="199"/>
      <c r="G139" s="199"/>
      <c r="H139" s="16"/>
    </row>
    <row r="140" spans="1:8" ht="12.75">
      <c r="A140" s="268"/>
      <c r="B140" s="30"/>
      <c r="C140" s="1"/>
      <c r="D140" s="1"/>
      <c r="E140" s="1"/>
      <c r="F140" s="199"/>
      <c r="G140" s="199"/>
      <c r="H140" s="16"/>
    </row>
    <row r="141" spans="1:8" ht="13.5" thickBot="1">
      <c r="A141" s="269"/>
      <c r="B141" s="19"/>
      <c r="C141" s="18"/>
      <c r="D141" s="18"/>
      <c r="E141" s="18"/>
      <c r="F141" s="18"/>
      <c r="G141" s="18"/>
      <c r="H141" s="20"/>
    </row>
    <row r="142" spans="1:7" ht="13.5" thickTop="1">
      <c r="A142" s="268"/>
      <c r="F142" s="188" t="s">
        <v>36</v>
      </c>
      <c r="G142" s="198"/>
    </row>
    <row r="143" spans="1:7" ht="13.5" thickBot="1">
      <c r="A143" s="270"/>
      <c r="B143" s="25"/>
      <c r="C143" s="23"/>
      <c r="D143" s="25"/>
      <c r="E143" s="27"/>
      <c r="F143" s="189" t="s">
        <v>121</v>
      </c>
      <c r="G143" s="191" t="s">
        <v>37</v>
      </c>
    </row>
    <row r="144" spans="1:8" ht="13.5" thickTop="1">
      <c r="A144" s="275" t="str">
        <f>E28</f>
        <v>06/30/x2</v>
      </c>
      <c r="B144" s="30" t="s">
        <v>270</v>
      </c>
      <c r="C144" s="21"/>
      <c r="D144" s="21"/>
      <c r="E144" s="21"/>
      <c r="F144" s="164">
        <f>J28</f>
        <v>16025.000000000002</v>
      </c>
      <c r="G144" s="164">
        <f>F144</f>
        <v>16025.000000000002</v>
      </c>
      <c r="H144" s="197" t="str">
        <f>A144</f>
        <v>06/30/x2</v>
      </c>
    </row>
    <row r="145" spans="1:7" ht="12.75">
      <c r="A145" s="272"/>
      <c r="B145" s="1" t="s">
        <v>38</v>
      </c>
      <c r="C145" s="21"/>
      <c r="D145" s="21"/>
      <c r="E145" s="21"/>
      <c r="F145" s="164">
        <f>-F144</f>
        <v>-16025.000000000002</v>
      </c>
      <c r="G145" s="164">
        <f>F145+G128</f>
        <v>935724.9672746911</v>
      </c>
    </row>
    <row r="146" spans="1:7" ht="12.75">
      <c r="A146" s="272"/>
      <c r="B146" s="22" t="s">
        <v>321</v>
      </c>
      <c r="C146" s="21"/>
      <c r="D146" s="21"/>
      <c r="E146" s="21"/>
      <c r="F146" s="164"/>
      <c r="G146" s="164"/>
    </row>
    <row r="147" spans="1:7" ht="12.75">
      <c r="A147" s="272"/>
      <c r="B147" s="22"/>
      <c r="C147" s="21"/>
      <c r="D147" s="21"/>
      <c r="E147" s="21"/>
      <c r="F147" s="164"/>
      <c r="G147" s="164"/>
    </row>
    <row r="148" spans="1:8" ht="12.75">
      <c r="A148" s="275" t="str">
        <f>A144</f>
        <v>06/30/x2</v>
      </c>
      <c r="B148" s="30" t="s">
        <v>324</v>
      </c>
      <c r="C148" s="21"/>
      <c r="D148" s="21"/>
      <c r="E148" s="21"/>
      <c r="F148" s="164">
        <f>-N28</f>
        <v>-16.9692</v>
      </c>
      <c r="G148" s="164">
        <f>F148</f>
        <v>-16.9692</v>
      </c>
      <c r="H148" s="197" t="str">
        <f>H144</f>
        <v>06/30/x2</v>
      </c>
    </row>
    <row r="149" spans="1:8" ht="12.75">
      <c r="A149" s="270"/>
      <c r="B149" s="30" t="s">
        <v>181</v>
      </c>
      <c r="C149" s="21"/>
      <c r="D149" s="21"/>
      <c r="E149" s="21"/>
      <c r="F149" s="164">
        <f>-M28</f>
        <v>-208.02509494344585</v>
      </c>
      <c r="G149" s="164">
        <f>F149</f>
        <v>-208.02509494344585</v>
      </c>
      <c r="H149" s="197"/>
    </row>
    <row r="150" spans="1:7" ht="12.75">
      <c r="A150" s="272"/>
      <c r="B150" s="1" t="s">
        <v>38</v>
      </c>
      <c r="C150" s="21"/>
      <c r="D150" s="21"/>
      <c r="E150" s="21"/>
      <c r="F150" s="164">
        <f>-F148-F149</f>
        <v>224.99429494344585</v>
      </c>
      <c r="G150" s="164">
        <f>F150+G145</f>
        <v>935949.9615696345</v>
      </c>
    </row>
    <row r="151" spans="1:7" ht="12.75">
      <c r="A151" s="272"/>
      <c r="B151" s="22" t="s">
        <v>319</v>
      </c>
      <c r="C151" s="21"/>
      <c r="D151" s="21"/>
      <c r="E151" s="21"/>
      <c r="F151" s="164"/>
      <c r="G151" s="164"/>
    </row>
    <row r="152" spans="1:7" ht="12.75">
      <c r="A152" s="272"/>
      <c r="B152" s="22"/>
      <c r="C152" s="21"/>
      <c r="D152" s="3" t="s">
        <v>35</v>
      </c>
      <c r="E152" s="21"/>
      <c r="F152" s="164"/>
      <c r="G152" s="164"/>
    </row>
    <row r="153" spans="1:8" ht="12.75">
      <c r="A153" s="275" t="str">
        <f>A144</f>
        <v>06/30/x2</v>
      </c>
      <c r="B153" s="30" t="s">
        <v>24</v>
      </c>
      <c r="C153" s="21"/>
      <c r="D153" s="21"/>
      <c r="E153" s="21"/>
      <c r="F153" s="164">
        <f>-F154</f>
        <v>12429</v>
      </c>
      <c r="G153" s="164">
        <f>G131+F153</f>
        <v>-988645</v>
      </c>
      <c r="H153" s="197" t="str">
        <f>H144</f>
        <v>06/30/x2</v>
      </c>
    </row>
    <row r="154" spans="1:7" ht="12.75">
      <c r="A154" s="268"/>
      <c r="B154" s="1" t="s">
        <v>39</v>
      </c>
      <c r="C154" s="21"/>
      <c r="D154" s="21"/>
      <c r="E154" s="21"/>
      <c r="F154" s="164">
        <f>G154-G132</f>
        <v>-12429</v>
      </c>
      <c r="G154" s="164">
        <f>L28</f>
        <v>-11355</v>
      </c>
    </row>
    <row r="155" spans="1:7" ht="12.75">
      <c r="A155" s="268"/>
      <c r="B155" s="22" t="s">
        <v>322</v>
      </c>
      <c r="C155" s="21"/>
      <c r="D155" s="21"/>
      <c r="E155" s="21"/>
      <c r="F155" s="164"/>
      <c r="G155" s="164"/>
    </row>
    <row r="156" spans="1:7" ht="12.75">
      <c r="A156" s="268"/>
      <c r="B156" s="31"/>
      <c r="C156" s="1"/>
      <c r="D156" s="1"/>
      <c r="E156" s="1"/>
      <c r="F156" s="164"/>
      <c r="G156" s="164"/>
    </row>
    <row r="157" spans="1:8" ht="12.75">
      <c r="A157" s="275" t="str">
        <f>A144</f>
        <v>06/30/x2</v>
      </c>
      <c r="B157" s="1" t="s">
        <v>50</v>
      </c>
      <c r="C157" s="1"/>
      <c r="D157" s="1"/>
      <c r="E157" s="1"/>
      <c r="F157" s="164">
        <f>-(F158+F159+F160)</f>
        <v>15800.005705056556</v>
      </c>
      <c r="G157" s="164">
        <f>F157+G135</f>
        <v>64050.03843036546</v>
      </c>
      <c r="H157" s="197" t="str">
        <f>H144</f>
        <v>06/30/x2</v>
      </c>
    </row>
    <row r="158" spans="1:7" ht="12.75">
      <c r="A158" s="268"/>
      <c r="B158" s="1" t="s">
        <v>270</v>
      </c>
      <c r="C158" s="1"/>
      <c r="D158" s="1"/>
      <c r="E158" s="1"/>
      <c r="F158" s="164">
        <f>-G144</f>
        <v>-16025.000000000002</v>
      </c>
      <c r="G158" s="164">
        <f>G144+F158</f>
        <v>0</v>
      </c>
    </row>
    <row r="159" spans="1:7" ht="12.75">
      <c r="A159" s="268"/>
      <c r="B159" s="30" t="s">
        <v>324</v>
      </c>
      <c r="C159" s="1"/>
      <c r="D159" s="1"/>
      <c r="E159" s="1"/>
      <c r="F159" s="164">
        <f>-G148</f>
        <v>16.9692</v>
      </c>
      <c r="G159" s="164">
        <f>G148+F159</f>
        <v>0</v>
      </c>
    </row>
    <row r="160" spans="1:7" ht="12.75">
      <c r="A160" s="268"/>
      <c r="B160" s="30" t="s">
        <v>181</v>
      </c>
      <c r="C160" s="1"/>
      <c r="D160" s="1"/>
      <c r="E160" s="1"/>
      <c r="F160" s="164">
        <f>-G149</f>
        <v>208.02509494344585</v>
      </c>
      <c r="G160" s="164">
        <f>G149+F160</f>
        <v>0</v>
      </c>
    </row>
    <row r="161" spans="1:7" ht="12.75">
      <c r="A161" s="268"/>
      <c r="B161" s="14" t="s">
        <v>271</v>
      </c>
      <c r="C161" s="1"/>
      <c r="D161" s="1"/>
      <c r="E161" s="1"/>
      <c r="F161" s="199"/>
      <c r="G161" s="199"/>
    </row>
    <row r="162" spans="1:7" ht="12.75">
      <c r="A162" s="268"/>
      <c r="B162" s="14"/>
      <c r="C162" s="1"/>
      <c r="D162" s="1"/>
      <c r="E162" s="1"/>
      <c r="F162" s="199"/>
      <c r="G162" s="199"/>
    </row>
    <row r="163" spans="1:8" ht="13.5" thickBot="1">
      <c r="A163" s="269"/>
      <c r="B163" s="19"/>
      <c r="C163" s="18"/>
      <c r="D163" s="18"/>
      <c r="E163" s="18"/>
      <c r="F163" s="18"/>
      <c r="G163" s="18"/>
      <c r="H163" s="20"/>
    </row>
    <row r="164" spans="1:7" ht="13.5" thickTop="1">
      <c r="A164" s="268"/>
      <c r="F164" s="188" t="s">
        <v>36</v>
      </c>
      <c r="G164" s="201"/>
    </row>
    <row r="165" spans="1:7" ht="13.5" thickBot="1">
      <c r="A165" s="270"/>
      <c r="B165" s="25"/>
      <c r="C165" s="23"/>
      <c r="D165" s="25"/>
      <c r="E165" s="27"/>
      <c r="F165" s="189" t="s">
        <v>121</v>
      </c>
      <c r="G165" s="191" t="s">
        <v>37</v>
      </c>
    </row>
    <row r="166" spans="1:8" ht="13.5" thickTop="1">
      <c r="A166" s="276" t="str">
        <f>E29</f>
        <v>09/30/x2</v>
      </c>
      <c r="B166" s="30" t="s">
        <v>270</v>
      </c>
      <c r="C166" s="21"/>
      <c r="D166" s="21"/>
      <c r="E166" s="21"/>
      <c r="F166" s="164">
        <f>J29</f>
        <v>16025.000000000002</v>
      </c>
      <c r="G166" s="164">
        <f>F166</f>
        <v>16025.000000000002</v>
      </c>
      <c r="H166" s="200" t="str">
        <f>A166</f>
        <v>09/30/x2</v>
      </c>
    </row>
    <row r="167" spans="1:7" ht="12.75">
      <c r="A167" s="272"/>
      <c r="B167" s="1" t="s">
        <v>38</v>
      </c>
      <c r="C167" s="21"/>
      <c r="D167" s="21"/>
      <c r="E167" s="21"/>
      <c r="F167" s="164">
        <f>-F166</f>
        <v>-16025.000000000002</v>
      </c>
      <c r="G167" s="164">
        <f>F167+G150</f>
        <v>919924.9615696345</v>
      </c>
    </row>
    <row r="168" spans="1:7" ht="12.75">
      <c r="A168" s="272"/>
      <c r="B168" s="22" t="s">
        <v>321</v>
      </c>
      <c r="C168" s="21"/>
      <c r="D168" s="21"/>
      <c r="E168" s="21"/>
      <c r="F168" s="164"/>
      <c r="G168" s="164"/>
    </row>
    <row r="169" spans="1:7" ht="12.75">
      <c r="A169" s="272"/>
      <c r="B169" s="22"/>
      <c r="C169" s="21"/>
      <c r="D169" s="21"/>
      <c r="E169" s="21"/>
      <c r="F169" s="164"/>
      <c r="G169" s="164"/>
    </row>
    <row r="170" spans="1:8" ht="12.75">
      <c r="A170" s="276" t="str">
        <f>A166</f>
        <v>09/30/x2</v>
      </c>
      <c r="B170" s="30" t="s">
        <v>324</v>
      </c>
      <c r="C170" s="21"/>
      <c r="D170" s="21"/>
      <c r="E170" s="21"/>
      <c r="F170" s="164">
        <f>-N29</f>
        <v>215.745</v>
      </c>
      <c r="G170" s="164">
        <f>F170</f>
        <v>215.745</v>
      </c>
      <c r="H170" s="200" t="str">
        <f>H166</f>
        <v>09/30/x2</v>
      </c>
    </row>
    <row r="171" spans="1:8" ht="12.75">
      <c r="A171" s="270"/>
      <c r="B171" s="30" t="s">
        <v>181</v>
      </c>
      <c r="C171" s="21"/>
      <c r="D171" s="21"/>
      <c r="E171" s="21"/>
      <c r="F171" s="164">
        <f>-M29</f>
        <v>2759.1144661994917</v>
      </c>
      <c r="G171" s="164">
        <f>F171</f>
        <v>2759.1144661994917</v>
      </c>
      <c r="H171" s="200"/>
    </row>
    <row r="172" spans="1:7" ht="12.75">
      <c r="A172" s="272"/>
      <c r="B172" s="1" t="s">
        <v>38</v>
      </c>
      <c r="C172" s="21"/>
      <c r="D172" s="21"/>
      <c r="E172" s="21"/>
      <c r="F172" s="164">
        <f>-F170-F171</f>
        <v>-2974.8594661994916</v>
      </c>
      <c r="G172" s="164">
        <f>F172+G167</f>
        <v>916950.102103435</v>
      </c>
    </row>
    <row r="173" spans="1:7" ht="12.75">
      <c r="A173" s="272"/>
      <c r="B173" s="22" t="s">
        <v>319</v>
      </c>
      <c r="C173" s="21"/>
      <c r="D173" s="21"/>
      <c r="E173" s="21"/>
      <c r="F173" s="164"/>
      <c r="G173" s="164"/>
    </row>
    <row r="174" spans="1:7" ht="12.75">
      <c r="A174" s="272"/>
      <c r="B174" s="22"/>
      <c r="C174" s="21"/>
      <c r="D174" s="3" t="s">
        <v>35</v>
      </c>
      <c r="E174" s="21"/>
      <c r="F174" s="164"/>
      <c r="G174" s="164"/>
    </row>
    <row r="175" spans="1:8" ht="12.75">
      <c r="A175" s="276" t="str">
        <f>A166</f>
        <v>09/30/x2</v>
      </c>
      <c r="B175" s="30" t="s">
        <v>24</v>
      </c>
      <c r="C175" s="21"/>
      <c r="D175" s="21"/>
      <c r="E175" s="21"/>
      <c r="F175" s="164">
        <f>-F176</f>
        <v>-1970</v>
      </c>
      <c r="G175" s="164">
        <f>G153+F175</f>
        <v>-990615</v>
      </c>
      <c r="H175" s="200" t="str">
        <f>H166</f>
        <v>09/30/x2</v>
      </c>
    </row>
    <row r="176" spans="1:7" ht="12.75">
      <c r="A176" s="268"/>
      <c r="B176" s="1" t="s">
        <v>39</v>
      </c>
      <c r="C176" s="21"/>
      <c r="D176" s="21"/>
      <c r="E176" s="21"/>
      <c r="F176" s="164">
        <f>G176-G154</f>
        <v>1970</v>
      </c>
      <c r="G176" s="164">
        <f>L29</f>
        <v>-9385</v>
      </c>
    </row>
    <row r="177" spans="1:7" ht="12.75">
      <c r="A177" s="268"/>
      <c r="B177" s="22" t="s">
        <v>322</v>
      </c>
      <c r="C177" s="21"/>
      <c r="D177" s="21"/>
      <c r="E177" s="21"/>
      <c r="F177" s="164"/>
      <c r="G177" s="164"/>
    </row>
    <row r="178" spans="1:7" ht="12.75">
      <c r="A178" s="268"/>
      <c r="B178" s="31"/>
      <c r="C178" s="1"/>
      <c r="D178" s="1"/>
      <c r="E178" s="1"/>
      <c r="F178" s="164"/>
      <c r="G178" s="164"/>
    </row>
    <row r="179" spans="1:8" ht="12.75">
      <c r="A179" s="276" t="str">
        <f>A166</f>
        <v>09/30/x2</v>
      </c>
      <c r="B179" s="1" t="s">
        <v>50</v>
      </c>
      <c r="C179" s="1"/>
      <c r="D179" s="1"/>
      <c r="E179" s="1"/>
      <c r="F179" s="164">
        <f>-(F180+F181+F182)</f>
        <v>18999.859466199494</v>
      </c>
      <c r="G179" s="164">
        <f>F179+G157</f>
        <v>83049.89789656494</v>
      </c>
      <c r="H179" s="200" t="str">
        <f>H166</f>
        <v>09/30/x2</v>
      </c>
    </row>
    <row r="180" spans="1:7" ht="12.75">
      <c r="A180" s="268"/>
      <c r="B180" s="1" t="s">
        <v>270</v>
      </c>
      <c r="C180" s="1"/>
      <c r="D180" s="1"/>
      <c r="E180" s="1"/>
      <c r="F180" s="164">
        <f>-G166</f>
        <v>-16025.000000000002</v>
      </c>
      <c r="G180" s="164">
        <f>G166+F180</f>
        <v>0</v>
      </c>
    </row>
    <row r="181" spans="1:7" ht="12.75">
      <c r="A181" s="268"/>
      <c r="B181" s="30" t="s">
        <v>324</v>
      </c>
      <c r="C181" s="1"/>
      <c r="D181" s="1"/>
      <c r="E181" s="1"/>
      <c r="F181" s="164">
        <f>-G170</f>
        <v>-215.745</v>
      </c>
      <c r="G181" s="164">
        <f>G170+F181</f>
        <v>0</v>
      </c>
    </row>
    <row r="182" spans="1:7" ht="12.75">
      <c r="A182" s="268"/>
      <c r="B182" s="30" t="s">
        <v>181</v>
      </c>
      <c r="C182" s="1"/>
      <c r="D182" s="1"/>
      <c r="E182" s="1"/>
      <c r="F182" s="164">
        <f>-G171</f>
        <v>-2759.1144661994917</v>
      </c>
      <c r="G182" s="164">
        <f>G171+F182</f>
        <v>0</v>
      </c>
    </row>
    <row r="183" spans="1:7" ht="12.75">
      <c r="A183" s="268"/>
      <c r="B183" s="14" t="s">
        <v>271</v>
      </c>
      <c r="C183" s="1"/>
      <c r="D183" s="1"/>
      <c r="E183" s="1"/>
      <c r="F183" s="166"/>
      <c r="G183" s="166"/>
    </row>
    <row r="184" spans="1:7" ht="12.75">
      <c r="A184" s="268"/>
      <c r="B184" s="14"/>
      <c r="C184" s="1"/>
      <c r="D184" s="1"/>
      <c r="E184" s="1"/>
      <c r="F184" s="199"/>
      <c r="G184" s="199"/>
    </row>
    <row r="185" spans="1:8" ht="13.5" thickBot="1">
      <c r="A185" s="269"/>
      <c r="B185" s="19"/>
      <c r="C185" s="18"/>
      <c r="D185" s="18"/>
      <c r="E185" s="18"/>
      <c r="F185" s="18"/>
      <c r="G185" s="18"/>
      <c r="H185" s="20"/>
    </row>
    <row r="186" spans="1:7" ht="13.5" thickTop="1">
      <c r="A186" s="268"/>
      <c r="F186" s="188" t="s">
        <v>36</v>
      </c>
      <c r="G186" s="192"/>
    </row>
    <row r="187" spans="1:7" ht="13.5" thickBot="1">
      <c r="A187" s="270"/>
      <c r="B187" s="25"/>
      <c r="C187" s="23"/>
      <c r="D187" s="25"/>
      <c r="E187" s="27"/>
      <c r="F187" s="189" t="s">
        <v>121</v>
      </c>
      <c r="G187" s="191" t="s">
        <v>37</v>
      </c>
    </row>
    <row r="188" spans="1:8" ht="13.5" thickTop="1">
      <c r="A188" s="271" t="str">
        <f>E30</f>
        <v>12/31/x2</v>
      </c>
      <c r="B188" s="30" t="s">
        <v>270</v>
      </c>
      <c r="C188" s="21"/>
      <c r="D188" s="21"/>
      <c r="E188" s="21"/>
      <c r="F188" s="164">
        <f>J30</f>
        <v>16025.000000000002</v>
      </c>
      <c r="G188" s="164">
        <f>F188</f>
        <v>16025.000000000002</v>
      </c>
      <c r="H188" s="193" t="str">
        <f>A188</f>
        <v>12/31/x2</v>
      </c>
    </row>
    <row r="189" spans="1:7" ht="12.75">
      <c r="A189" s="272"/>
      <c r="B189" s="1" t="s">
        <v>38</v>
      </c>
      <c r="C189" s="21"/>
      <c r="D189" s="21"/>
      <c r="E189" s="21"/>
      <c r="F189" s="164">
        <f>-F188</f>
        <v>-16025.000000000002</v>
      </c>
      <c r="G189" s="164">
        <f>F189+G172</f>
        <v>900925.102103435</v>
      </c>
    </row>
    <row r="190" spans="1:7" ht="12.75">
      <c r="A190" s="272"/>
      <c r="B190" s="22" t="s">
        <v>321</v>
      </c>
      <c r="C190" s="21"/>
      <c r="D190" s="21"/>
      <c r="E190" s="21"/>
      <c r="F190" s="164"/>
      <c r="G190" s="164"/>
    </row>
    <row r="191" spans="1:7" ht="12.75">
      <c r="A191" s="272"/>
      <c r="B191" s="22"/>
      <c r="C191" s="21"/>
      <c r="D191" s="21"/>
      <c r="E191" s="21"/>
      <c r="F191" s="164"/>
      <c r="G191" s="164"/>
    </row>
    <row r="192" spans="1:8" ht="12.75">
      <c r="A192" s="271" t="str">
        <f>A188</f>
        <v>12/31/x2</v>
      </c>
      <c r="B192" s="30" t="s">
        <v>324</v>
      </c>
      <c r="C192" s="21"/>
      <c r="D192" s="21"/>
      <c r="E192" s="21"/>
      <c r="F192" s="164">
        <f>-N30</f>
        <v>180.89587500000002</v>
      </c>
      <c r="G192" s="164">
        <f>F192</f>
        <v>180.89587500000002</v>
      </c>
      <c r="H192" s="193" t="str">
        <f>H188</f>
        <v>12/31/x2</v>
      </c>
    </row>
    <row r="193" spans="1:8" ht="12.75">
      <c r="A193" s="270"/>
      <c r="B193" s="30" t="s">
        <v>181</v>
      </c>
      <c r="C193" s="21"/>
      <c r="D193" s="21"/>
      <c r="E193" s="21"/>
      <c r="F193" s="164">
        <f>-M30</f>
        <v>3068.802126142638</v>
      </c>
      <c r="G193" s="164">
        <f>F193</f>
        <v>3068.802126142638</v>
      </c>
      <c r="H193" s="193"/>
    </row>
    <row r="194" spans="1:7" ht="12.75">
      <c r="A194" s="272"/>
      <c r="B194" s="1" t="s">
        <v>38</v>
      </c>
      <c r="C194" s="21"/>
      <c r="D194" s="21"/>
      <c r="E194" s="21"/>
      <c r="F194" s="164">
        <f>-F192-F193</f>
        <v>-3249.698001142638</v>
      </c>
      <c r="G194" s="164">
        <f>F194+G189</f>
        <v>897675.4041022924</v>
      </c>
    </row>
    <row r="195" spans="1:7" ht="12.75">
      <c r="A195" s="272"/>
      <c r="B195" s="22" t="s">
        <v>319</v>
      </c>
      <c r="C195" s="21"/>
      <c r="D195" s="21"/>
      <c r="E195" s="21"/>
      <c r="F195" s="164"/>
      <c r="G195" s="164"/>
    </row>
    <row r="196" spans="1:7" ht="12.75">
      <c r="A196" s="272"/>
      <c r="B196" s="22"/>
      <c r="C196" s="21"/>
      <c r="D196" s="3" t="s">
        <v>35</v>
      </c>
      <c r="E196" s="21"/>
      <c r="F196" s="164"/>
      <c r="G196" s="164"/>
    </row>
    <row r="197" spans="1:8" ht="12.75">
      <c r="A197" s="271" t="str">
        <f>A188</f>
        <v>12/31/x2</v>
      </c>
      <c r="B197" s="30" t="s">
        <v>24</v>
      </c>
      <c r="C197" s="21"/>
      <c r="D197" s="21"/>
      <c r="E197" s="21"/>
      <c r="F197" s="164">
        <f>-F198</f>
        <v>-2536</v>
      </c>
      <c r="G197" s="164">
        <f>G175+F197</f>
        <v>-993151</v>
      </c>
      <c r="H197" s="193" t="str">
        <f>H188</f>
        <v>12/31/x2</v>
      </c>
    </row>
    <row r="198" spans="1:7" ht="12.75">
      <c r="A198" s="268"/>
      <c r="B198" s="1" t="s">
        <v>39</v>
      </c>
      <c r="C198" s="21"/>
      <c r="D198" s="21"/>
      <c r="E198" s="21"/>
      <c r="F198" s="164">
        <f>G198-G176</f>
        <v>2536</v>
      </c>
      <c r="G198" s="164">
        <f>L30</f>
        <v>-6849</v>
      </c>
    </row>
    <row r="199" spans="1:7" ht="12.75">
      <c r="A199" s="268"/>
      <c r="B199" s="22" t="s">
        <v>322</v>
      </c>
      <c r="C199" s="21"/>
      <c r="D199" s="21"/>
      <c r="E199" s="21"/>
      <c r="F199" s="164"/>
      <c r="G199" s="164"/>
    </row>
    <row r="200" spans="1:7" ht="12.75">
      <c r="A200" s="268"/>
      <c r="B200" s="31"/>
      <c r="C200" s="1"/>
      <c r="D200" s="1"/>
      <c r="E200" s="1"/>
      <c r="F200" s="164"/>
      <c r="G200" s="164"/>
    </row>
    <row r="201" spans="1:8" ht="12.75">
      <c r="A201" s="271" t="str">
        <f>A188</f>
        <v>12/31/x2</v>
      </c>
      <c r="B201" s="1" t="s">
        <v>50</v>
      </c>
      <c r="C201" s="1"/>
      <c r="D201" s="1"/>
      <c r="E201" s="1"/>
      <c r="F201" s="164">
        <f>-(F202+F203+F204)</f>
        <v>19274.69800114264</v>
      </c>
      <c r="G201" s="164">
        <f>F201+G179</f>
        <v>102324.59589770758</v>
      </c>
      <c r="H201" s="193" t="str">
        <f>H188</f>
        <v>12/31/x2</v>
      </c>
    </row>
    <row r="202" spans="1:7" ht="12.75">
      <c r="A202" s="268"/>
      <c r="B202" s="1" t="s">
        <v>270</v>
      </c>
      <c r="C202" s="1"/>
      <c r="D202" s="1"/>
      <c r="E202" s="1"/>
      <c r="F202" s="164">
        <f>-G188</f>
        <v>-16025.000000000002</v>
      </c>
      <c r="G202" s="164">
        <f>G188+F202</f>
        <v>0</v>
      </c>
    </row>
    <row r="203" spans="1:7" ht="12.75">
      <c r="A203" s="268"/>
      <c r="B203" s="30" t="s">
        <v>324</v>
      </c>
      <c r="C203" s="1"/>
      <c r="D203" s="1"/>
      <c r="E203" s="1"/>
      <c r="F203" s="164">
        <f>-G192</f>
        <v>-180.89587500000002</v>
      </c>
      <c r="G203" s="164">
        <f>G192+F203</f>
        <v>0</v>
      </c>
    </row>
    <row r="204" spans="1:7" ht="12.75">
      <c r="A204" s="268"/>
      <c r="B204" s="30" t="s">
        <v>181</v>
      </c>
      <c r="C204" s="1"/>
      <c r="D204" s="1"/>
      <c r="E204" s="1"/>
      <c r="F204" s="164">
        <f>-G193</f>
        <v>-3068.802126142638</v>
      </c>
      <c r="G204" s="164">
        <f>G193+F204</f>
        <v>0</v>
      </c>
    </row>
    <row r="205" spans="1:7" ht="12.75">
      <c r="A205" s="268"/>
      <c r="B205" s="14" t="s">
        <v>271</v>
      </c>
      <c r="C205" s="1"/>
      <c r="D205" s="1"/>
      <c r="E205" s="1"/>
      <c r="F205" s="166"/>
      <c r="G205" s="166"/>
    </row>
    <row r="206" spans="1:7" ht="12.75">
      <c r="A206" s="268"/>
      <c r="B206" s="14"/>
      <c r="C206" s="1"/>
      <c r="D206" s="1"/>
      <c r="E206" s="1"/>
      <c r="F206" s="199"/>
      <c r="G206" s="199"/>
    </row>
    <row r="207" spans="1:8" ht="13.5" thickBot="1">
      <c r="A207" s="269"/>
      <c r="B207" s="19"/>
      <c r="C207" s="18"/>
      <c r="D207" s="18"/>
      <c r="E207" s="18"/>
      <c r="F207" s="18"/>
      <c r="G207" s="18"/>
      <c r="H207" s="20"/>
    </row>
    <row r="208" spans="1:7" ht="13.5" thickTop="1">
      <c r="A208" s="268"/>
      <c r="F208" s="188" t="s">
        <v>36</v>
      </c>
      <c r="G208" s="203"/>
    </row>
    <row r="209" spans="1:7" ht="13.5" thickBot="1">
      <c r="A209" s="270"/>
      <c r="B209" s="25"/>
      <c r="C209" s="23"/>
      <c r="D209" s="25"/>
      <c r="E209" s="27"/>
      <c r="F209" s="189" t="s">
        <v>121</v>
      </c>
      <c r="G209" s="191" t="s">
        <v>37</v>
      </c>
    </row>
    <row r="210" spans="1:8" ht="13.5" thickTop="1">
      <c r="A210" s="267" t="str">
        <f>E31</f>
        <v>03/31/x3</v>
      </c>
      <c r="B210" s="30" t="s">
        <v>270</v>
      </c>
      <c r="C210" s="21"/>
      <c r="D210" s="21"/>
      <c r="E210" s="21"/>
      <c r="F210" s="164">
        <f>J31</f>
        <v>16025.000000000002</v>
      </c>
      <c r="G210" s="164">
        <f>F210</f>
        <v>16025.000000000002</v>
      </c>
      <c r="H210" s="202" t="str">
        <f>A210</f>
        <v>03/31/x3</v>
      </c>
    </row>
    <row r="211" spans="1:7" ht="12.75">
      <c r="A211" s="272"/>
      <c r="B211" s="1" t="s">
        <v>38</v>
      </c>
      <c r="C211" s="21"/>
      <c r="D211" s="21"/>
      <c r="E211" s="21"/>
      <c r="F211" s="164">
        <f>-F210</f>
        <v>-16025.000000000002</v>
      </c>
      <c r="G211" s="164">
        <f>F211+G194</f>
        <v>881650.4041022924</v>
      </c>
    </row>
    <row r="212" spans="1:7" ht="12.75">
      <c r="A212" s="272"/>
      <c r="B212" s="22" t="s">
        <v>321</v>
      </c>
      <c r="C212" s="21"/>
      <c r="D212" s="21"/>
      <c r="E212" s="21"/>
      <c r="F212" s="164"/>
      <c r="G212" s="164"/>
    </row>
    <row r="213" spans="1:7" ht="12.75">
      <c r="A213" s="272"/>
      <c r="B213" s="22"/>
      <c r="C213" s="21"/>
      <c r="D213" s="21"/>
      <c r="E213" s="21"/>
      <c r="F213" s="164"/>
      <c r="G213" s="164"/>
    </row>
    <row r="214" spans="1:8" ht="12.75">
      <c r="A214" s="267" t="str">
        <f>A210</f>
        <v>03/31/x3</v>
      </c>
      <c r="B214" s="30" t="s">
        <v>324</v>
      </c>
      <c r="C214" s="21"/>
      <c r="D214" s="21"/>
      <c r="E214" s="21"/>
      <c r="F214" s="164">
        <f>-N31</f>
        <v>133.89795</v>
      </c>
      <c r="G214" s="164">
        <f>F214</f>
        <v>133.89795</v>
      </c>
      <c r="H214" s="202" t="str">
        <f>H210</f>
        <v>03/31/x3</v>
      </c>
    </row>
    <row r="215" spans="1:8" ht="12.75">
      <c r="A215" s="267" t="s">
        <v>35</v>
      </c>
      <c r="B215" s="30" t="s">
        <v>181</v>
      </c>
      <c r="C215" s="21"/>
      <c r="D215" s="21"/>
      <c r="E215" s="21"/>
      <c r="F215" s="164">
        <f>-M31</f>
        <v>3391.3495580698764</v>
      </c>
      <c r="G215" s="164">
        <f>F215</f>
        <v>3391.3495580698764</v>
      </c>
      <c r="H215" s="202"/>
    </row>
    <row r="216" spans="1:7" ht="12.75">
      <c r="A216" s="272"/>
      <c r="B216" s="1" t="s">
        <v>38</v>
      </c>
      <c r="C216" s="21"/>
      <c r="D216" s="21"/>
      <c r="E216" s="21"/>
      <c r="F216" s="164">
        <f>-F214-F215</f>
        <v>-3525.2475080698764</v>
      </c>
      <c r="G216" s="164">
        <f>F216+G211</f>
        <v>878125.1565942225</v>
      </c>
    </row>
    <row r="217" spans="1:7" ht="12.75">
      <c r="A217" s="272"/>
      <c r="B217" s="22" t="s">
        <v>319</v>
      </c>
      <c r="C217" s="21"/>
      <c r="D217" s="21"/>
      <c r="E217" s="21"/>
      <c r="F217" s="164"/>
      <c r="G217" s="164"/>
    </row>
    <row r="218" spans="1:7" ht="12.75">
      <c r="A218" s="272"/>
      <c r="B218" s="22"/>
      <c r="C218" s="21"/>
      <c r="D218" s="3" t="s">
        <v>35</v>
      </c>
      <c r="E218" s="21"/>
      <c r="F218" s="164"/>
      <c r="G218" s="164"/>
    </row>
    <row r="219" spans="1:8" ht="12.75">
      <c r="A219" s="267" t="str">
        <f>A210</f>
        <v>03/31/x3</v>
      </c>
      <c r="B219" s="30" t="s">
        <v>24</v>
      </c>
      <c r="C219" s="21"/>
      <c r="D219" s="21"/>
      <c r="E219" s="21"/>
      <c r="F219" s="164">
        <f>-F220</f>
        <v>-4370</v>
      </c>
      <c r="G219" s="164">
        <f>G197+F219</f>
        <v>-997521</v>
      </c>
      <c r="H219" s="202" t="str">
        <f>H210</f>
        <v>03/31/x3</v>
      </c>
    </row>
    <row r="220" spans="1:7" ht="12.75">
      <c r="A220" s="268"/>
      <c r="B220" s="1" t="s">
        <v>39</v>
      </c>
      <c r="C220" s="21"/>
      <c r="D220" s="21"/>
      <c r="E220" s="21"/>
      <c r="F220" s="164">
        <f>G220-G198</f>
        <v>4370</v>
      </c>
      <c r="G220" s="164">
        <f>L31</f>
        <v>-2479</v>
      </c>
    </row>
    <row r="221" spans="1:7" ht="12.75">
      <c r="A221" s="268"/>
      <c r="B221" s="22" t="s">
        <v>322</v>
      </c>
      <c r="C221" s="21"/>
      <c r="D221" s="21"/>
      <c r="E221" s="21"/>
      <c r="F221" s="164"/>
      <c r="G221" s="164"/>
    </row>
    <row r="222" spans="1:7" ht="12.75">
      <c r="A222" s="268"/>
      <c r="B222" s="31"/>
      <c r="C222" s="1"/>
      <c r="D222" s="1"/>
      <c r="E222" s="1"/>
      <c r="F222" s="164"/>
      <c r="G222" s="164"/>
    </row>
    <row r="223" spans="1:8" ht="12.75">
      <c r="A223" s="267" t="str">
        <f>A210</f>
        <v>03/31/x3</v>
      </c>
      <c r="B223" s="1" t="s">
        <v>50</v>
      </c>
      <c r="C223" s="1"/>
      <c r="D223" s="1"/>
      <c r="E223" s="1"/>
      <c r="F223" s="164">
        <f>-(F224+F225+F226)</f>
        <v>19550.24750806988</v>
      </c>
      <c r="G223" s="164">
        <f>F223+G201</f>
        <v>121874.84340577746</v>
      </c>
      <c r="H223" s="202" t="str">
        <f>H210</f>
        <v>03/31/x3</v>
      </c>
    </row>
    <row r="224" spans="1:7" ht="12.75">
      <c r="A224" s="268"/>
      <c r="B224" s="1" t="s">
        <v>270</v>
      </c>
      <c r="C224" s="1"/>
      <c r="D224" s="1"/>
      <c r="E224" s="1"/>
      <c r="F224" s="164">
        <f>-G210</f>
        <v>-16025.000000000002</v>
      </c>
      <c r="G224" s="164">
        <f>G210+F224</f>
        <v>0</v>
      </c>
    </row>
    <row r="225" spans="1:7" ht="12.75">
      <c r="A225" s="268"/>
      <c r="B225" s="30" t="s">
        <v>324</v>
      </c>
      <c r="C225" s="1"/>
      <c r="D225" s="1"/>
      <c r="E225" s="1"/>
      <c r="F225" s="164">
        <f>-G214</f>
        <v>-133.89795</v>
      </c>
      <c r="G225" s="164">
        <f>G214+F225</f>
        <v>0</v>
      </c>
    </row>
    <row r="226" spans="1:7" ht="12.75">
      <c r="A226" s="268"/>
      <c r="B226" s="30" t="s">
        <v>181</v>
      </c>
      <c r="C226" s="1"/>
      <c r="D226" s="1"/>
      <c r="E226" s="1"/>
      <c r="F226" s="164">
        <f>-G215</f>
        <v>-3391.3495580698764</v>
      </c>
      <c r="G226" s="164">
        <f>G215+F226</f>
        <v>0</v>
      </c>
    </row>
    <row r="227" spans="1:7" ht="12.75">
      <c r="A227" s="268"/>
      <c r="B227" s="14" t="s">
        <v>271</v>
      </c>
      <c r="C227" s="1"/>
      <c r="D227" s="1"/>
      <c r="E227" s="1"/>
      <c r="F227" s="166"/>
      <c r="G227" s="166"/>
    </row>
    <row r="228" spans="1:7" ht="12.75">
      <c r="A228" s="268"/>
      <c r="B228" s="14"/>
      <c r="C228" s="1"/>
      <c r="D228" s="1"/>
      <c r="E228" s="1"/>
      <c r="F228" s="199"/>
      <c r="G228" s="199"/>
    </row>
    <row r="229" spans="1:8" ht="13.5" thickBot="1">
      <c r="A229" s="269"/>
      <c r="B229" s="19"/>
      <c r="C229" s="18"/>
      <c r="D229" s="18"/>
      <c r="E229" s="18"/>
      <c r="F229" s="18"/>
      <c r="G229" s="18"/>
      <c r="H229" s="20"/>
    </row>
    <row r="230" spans="1:7" ht="13.5" thickTop="1">
      <c r="A230" s="268"/>
      <c r="F230" s="188" t="s">
        <v>36</v>
      </c>
      <c r="G230" s="190"/>
    </row>
    <row r="231" spans="1:7" ht="13.5" thickBot="1">
      <c r="A231" s="270"/>
      <c r="B231" s="25"/>
      <c r="C231" s="23"/>
      <c r="D231" s="25"/>
      <c r="E231" s="27"/>
      <c r="F231" s="189" t="s">
        <v>121</v>
      </c>
      <c r="G231" s="191" t="s">
        <v>37</v>
      </c>
    </row>
    <row r="232" spans="1:8" ht="13.5" thickTop="1">
      <c r="A232" s="273" t="str">
        <f>E32</f>
        <v>06/30/x3</v>
      </c>
      <c r="B232" s="30" t="s">
        <v>270</v>
      </c>
      <c r="C232" s="21"/>
      <c r="D232" s="21"/>
      <c r="E232" s="21"/>
      <c r="F232" s="164">
        <f>J32</f>
        <v>16025.000000000002</v>
      </c>
      <c r="G232" s="164">
        <f>F232</f>
        <v>16025.000000000002</v>
      </c>
      <c r="H232" s="194" t="str">
        <f>A232</f>
        <v>06/30/x3</v>
      </c>
    </row>
    <row r="233" spans="1:7" ht="12.75">
      <c r="A233" s="272"/>
      <c r="B233" s="1" t="s">
        <v>38</v>
      </c>
      <c r="C233" s="21"/>
      <c r="D233" s="21"/>
      <c r="E233" s="21"/>
      <c r="F233" s="164">
        <f>-F232</f>
        <v>-16025.000000000002</v>
      </c>
      <c r="G233" s="164">
        <f>F233+G216</f>
        <v>862100.1565942225</v>
      </c>
    </row>
    <row r="234" spans="1:7" ht="12.75">
      <c r="A234" s="272"/>
      <c r="B234" s="22" t="s">
        <v>321</v>
      </c>
      <c r="C234" s="21"/>
      <c r="D234" s="21"/>
      <c r="E234" s="21"/>
      <c r="F234" s="164"/>
      <c r="G234" s="164"/>
    </row>
    <row r="235" spans="1:7" ht="12.75">
      <c r="A235" s="272"/>
      <c r="B235" s="22"/>
      <c r="C235" s="21"/>
      <c r="D235" s="21"/>
      <c r="E235" s="21"/>
      <c r="F235" s="164"/>
      <c r="G235" s="164"/>
    </row>
    <row r="236" spans="1:8" ht="12.75">
      <c r="A236" s="273" t="str">
        <f>A232</f>
        <v>06/30/x3</v>
      </c>
      <c r="B236" s="30" t="s">
        <v>324</v>
      </c>
      <c r="C236" s="21"/>
      <c r="D236" s="21"/>
      <c r="E236" s="21"/>
      <c r="F236" s="164">
        <f>-N32</f>
        <v>45.98545</v>
      </c>
      <c r="G236" s="164">
        <f>F236</f>
        <v>45.98545</v>
      </c>
      <c r="H236" s="194" t="str">
        <f>H232</f>
        <v>06/30/x3</v>
      </c>
    </row>
    <row r="237" spans="1:8" ht="12.75">
      <c r="A237" s="270"/>
      <c r="B237" s="30" t="s">
        <v>181</v>
      </c>
      <c r="C237" s="21"/>
      <c r="D237" s="21"/>
      <c r="E237" s="21"/>
      <c r="F237" s="164">
        <f>-M32</f>
        <v>2479.000000000006</v>
      </c>
      <c r="G237" s="164">
        <f>F237</f>
        <v>2479.000000000006</v>
      </c>
      <c r="H237" s="194"/>
    </row>
    <row r="238" spans="1:7" ht="12.75">
      <c r="A238" s="272"/>
      <c r="B238" s="1" t="s">
        <v>38</v>
      </c>
      <c r="C238" s="21"/>
      <c r="D238" s="21"/>
      <c r="E238" s="21"/>
      <c r="F238" s="164">
        <f>-F236-F237</f>
        <v>-2524.985450000006</v>
      </c>
      <c r="G238" s="164">
        <f>F238+G233</f>
        <v>859575.1711442225</v>
      </c>
    </row>
    <row r="239" spans="1:7" ht="12.75">
      <c r="A239" s="272"/>
      <c r="B239" s="22" t="s">
        <v>319</v>
      </c>
      <c r="C239" s="21"/>
      <c r="D239" s="21"/>
      <c r="E239" s="21"/>
      <c r="F239" s="164"/>
      <c r="G239" s="164"/>
    </row>
    <row r="240" spans="1:7" ht="12.75">
      <c r="A240" s="272"/>
      <c r="B240" s="22"/>
      <c r="C240" s="21"/>
      <c r="D240" s="3" t="s">
        <v>35</v>
      </c>
      <c r="E240" s="21"/>
      <c r="F240" s="164"/>
      <c r="G240" s="164"/>
    </row>
    <row r="241" spans="1:8" ht="12.75">
      <c r="A241" s="273" t="str">
        <f>A232</f>
        <v>06/30/x3</v>
      </c>
      <c r="B241" s="30" t="s">
        <v>24</v>
      </c>
      <c r="C241" s="21"/>
      <c r="D241" s="21"/>
      <c r="E241" s="21"/>
      <c r="F241" s="164">
        <f>-F242</f>
        <v>-2479</v>
      </c>
      <c r="G241" s="164">
        <f>G219+F241</f>
        <v>-1000000</v>
      </c>
      <c r="H241" s="194" t="str">
        <f>H232</f>
        <v>06/30/x3</v>
      </c>
    </row>
    <row r="242" spans="1:7" ht="12.75">
      <c r="A242" s="268"/>
      <c r="B242" s="1" t="s">
        <v>39</v>
      </c>
      <c r="C242" s="21"/>
      <c r="D242" s="21"/>
      <c r="E242" s="21"/>
      <c r="F242" s="164">
        <f>G242-G220</f>
        <v>2479</v>
      </c>
      <c r="G242" s="164">
        <f>L32</f>
        <v>0</v>
      </c>
    </row>
    <row r="243" spans="1:7" ht="12.75">
      <c r="A243" s="268"/>
      <c r="B243" s="22" t="s">
        <v>322</v>
      </c>
      <c r="C243" s="21"/>
      <c r="D243" s="21"/>
      <c r="E243" s="21"/>
      <c r="F243" s="164"/>
      <c r="G243" s="164"/>
    </row>
    <row r="244" spans="1:7" ht="12.75">
      <c r="A244" s="268"/>
      <c r="B244" s="31"/>
      <c r="C244" s="1"/>
      <c r="D244" s="1"/>
      <c r="E244" s="1"/>
      <c r="F244" s="164"/>
      <c r="G244" s="164"/>
    </row>
    <row r="245" spans="1:8" ht="12.75">
      <c r="A245" s="273" t="str">
        <f>A232</f>
        <v>06/30/x3</v>
      </c>
      <c r="B245" s="1" t="s">
        <v>50</v>
      </c>
      <c r="C245" s="1"/>
      <c r="D245" s="1"/>
      <c r="E245" s="1"/>
      <c r="F245" s="164">
        <f>-(F246+F247+F248)</f>
        <v>18549.985450000007</v>
      </c>
      <c r="G245" s="164">
        <f>F245+G223</f>
        <v>140424.82885577745</v>
      </c>
      <c r="H245" s="194" t="str">
        <f>H232</f>
        <v>06/30/x3</v>
      </c>
    </row>
    <row r="246" spans="1:7" ht="12.75">
      <c r="A246" s="268"/>
      <c r="B246" s="1" t="s">
        <v>270</v>
      </c>
      <c r="C246" s="1"/>
      <c r="D246" s="1"/>
      <c r="E246" s="1"/>
      <c r="F246" s="164">
        <f>-G232</f>
        <v>-16025.000000000002</v>
      </c>
      <c r="G246" s="164">
        <f>G232+F246</f>
        <v>0</v>
      </c>
    </row>
    <row r="247" spans="1:7" ht="12.75">
      <c r="A247" s="268"/>
      <c r="B247" s="30" t="s">
        <v>324</v>
      </c>
      <c r="C247" s="1"/>
      <c r="D247" s="1"/>
      <c r="E247" s="1"/>
      <c r="F247" s="164">
        <f>-G236</f>
        <v>-45.98545</v>
      </c>
      <c r="G247" s="164">
        <f>G236+F247</f>
        <v>0</v>
      </c>
    </row>
    <row r="248" spans="1:7" ht="12.75">
      <c r="A248" s="268"/>
      <c r="B248" s="30" t="s">
        <v>181</v>
      </c>
      <c r="C248" s="1"/>
      <c r="D248" s="1"/>
      <c r="E248" s="1"/>
      <c r="F248" s="164">
        <f>-G237</f>
        <v>-2479.000000000006</v>
      </c>
      <c r="G248" s="164">
        <f>G237+F248</f>
        <v>0</v>
      </c>
    </row>
    <row r="249" spans="1:7" ht="12.75">
      <c r="A249" s="268"/>
      <c r="B249" s="14" t="s">
        <v>271</v>
      </c>
      <c r="C249" s="1"/>
      <c r="D249" s="1"/>
      <c r="E249" s="1"/>
      <c r="F249" s="164"/>
      <c r="G249" s="164"/>
    </row>
    <row r="250" spans="1:7" ht="12.75">
      <c r="A250" s="268"/>
      <c r="B250" s="14"/>
      <c r="C250" s="1"/>
      <c r="D250" s="1"/>
      <c r="E250" s="1"/>
      <c r="F250" s="164"/>
      <c r="G250" s="164"/>
    </row>
    <row r="251" spans="1:8" ht="12.75">
      <c r="A251" s="273" t="str">
        <f>A245</f>
        <v>06/30/x3</v>
      </c>
      <c r="B251" s="1" t="s">
        <v>38</v>
      </c>
      <c r="C251" s="1"/>
      <c r="D251" s="1"/>
      <c r="E251" s="1"/>
      <c r="F251" s="164">
        <f>-F252</f>
        <v>-1000000</v>
      </c>
      <c r="G251" s="164">
        <f>F251+G238</f>
        <v>-140424.8288557775</v>
      </c>
      <c r="H251" s="187" t="str">
        <f>H232</f>
        <v>06/30/x3</v>
      </c>
    </row>
    <row r="252" spans="1:7" ht="12.75">
      <c r="A252" s="268"/>
      <c r="B252" s="1" t="s">
        <v>24</v>
      </c>
      <c r="D252" s="1"/>
      <c r="E252" s="1"/>
      <c r="F252" s="164">
        <f>-G241</f>
        <v>1000000</v>
      </c>
      <c r="G252" s="164">
        <v>0</v>
      </c>
    </row>
    <row r="253" spans="1:7" ht="12.75">
      <c r="A253" s="268"/>
      <c r="B253" s="14" t="s">
        <v>111</v>
      </c>
      <c r="E253" s="1"/>
      <c r="F253" s="166"/>
      <c r="G253" s="166"/>
    </row>
    <row r="254" spans="2:7" ht="12.75">
      <c r="B254" s="14"/>
      <c r="E254" s="1"/>
      <c r="F254" s="164"/>
      <c r="G254" s="164"/>
    </row>
    <row r="255" spans="2:7" ht="12.75">
      <c r="B255" s="14"/>
      <c r="C255" s="1"/>
      <c r="D255" s="1"/>
      <c r="E255" s="1"/>
      <c r="F255" s="166"/>
      <c r="G255" s="166"/>
    </row>
    <row r="256" spans="1:8" ht="12.75">
      <c r="A256" s="18"/>
      <c r="B256" s="19"/>
      <c r="C256" s="18"/>
      <c r="D256" s="18"/>
      <c r="E256" s="18"/>
      <c r="F256" s="18"/>
      <c r="G256" s="18"/>
      <c r="H256" s="20"/>
    </row>
    <row r="258" ht="18.75" thickBot="1">
      <c r="A258" s="162" t="s">
        <v>246</v>
      </c>
    </row>
    <row r="259" spans="1:8" ht="13.5" customHeight="1" thickTop="1">
      <c r="A259" s="162"/>
      <c r="B259" s="177" t="s">
        <v>110</v>
      </c>
      <c r="C259" s="177" t="s">
        <v>208</v>
      </c>
      <c r="D259" s="177" t="s">
        <v>20</v>
      </c>
      <c r="E259" s="4" t="s">
        <v>20</v>
      </c>
      <c r="F259" s="258" t="s">
        <v>283</v>
      </c>
      <c r="G259" s="258" t="s">
        <v>281</v>
      </c>
      <c r="H259" s="258" t="s">
        <v>284</v>
      </c>
    </row>
    <row r="260" spans="1:8" ht="12.75" customHeight="1" thickBot="1">
      <c r="A260" s="162"/>
      <c r="B260" s="177" t="s">
        <v>45</v>
      </c>
      <c r="C260" s="177" t="s">
        <v>43</v>
      </c>
      <c r="D260" s="177" t="s">
        <v>249</v>
      </c>
      <c r="E260" s="4" t="s">
        <v>250</v>
      </c>
      <c r="F260" s="259" t="s">
        <v>282</v>
      </c>
      <c r="G260" s="259" t="s">
        <v>282</v>
      </c>
      <c r="H260" s="259" t="s">
        <v>282</v>
      </c>
    </row>
    <row r="261" spans="1:8" ht="13.5" thickTop="1">
      <c r="A261" s="1" t="s">
        <v>247</v>
      </c>
      <c r="B261" s="24"/>
      <c r="C261" s="24"/>
      <c r="D261" s="24"/>
      <c r="E261" s="24"/>
      <c r="F261" s="260"/>
      <c r="G261" s="260"/>
      <c r="H261" s="260"/>
    </row>
    <row r="262" spans="1:8" ht="12.75">
      <c r="A262" s="155" t="str">
        <f>E24</f>
        <v>07/01/x1</v>
      </c>
      <c r="B262" s="24"/>
      <c r="C262" s="24"/>
      <c r="D262" s="205" t="s">
        <v>35</v>
      </c>
      <c r="E262" s="266">
        <f>G24</f>
        <v>1000000</v>
      </c>
      <c r="F262" s="278">
        <f>E262</f>
        <v>1000000</v>
      </c>
      <c r="G262" s="278">
        <f>E262</f>
        <v>1000000</v>
      </c>
      <c r="H262" s="278">
        <f>F261-G261</f>
        <v>0</v>
      </c>
    </row>
    <row r="263" spans="2:8" ht="12.75">
      <c r="B263" s="24"/>
      <c r="C263" s="24"/>
      <c r="D263" s="205"/>
      <c r="E263" s="24"/>
      <c r="F263" s="261"/>
      <c r="G263" s="261"/>
      <c r="H263" s="261"/>
    </row>
    <row r="264" spans="1:8" ht="12.75">
      <c r="A264" s="1" t="s">
        <v>248</v>
      </c>
      <c r="B264" s="24"/>
      <c r="C264" s="24"/>
      <c r="D264" s="24"/>
      <c r="E264" s="24"/>
      <c r="F264" s="261"/>
      <c r="G264" s="261"/>
      <c r="H264" s="261"/>
    </row>
    <row r="265" spans="1:8" ht="12.75">
      <c r="A265" s="155" t="str">
        <f>E25</f>
        <v>09/30/x1</v>
      </c>
      <c r="B265" s="161">
        <f>-D25</f>
        <v>-16025.000000000002</v>
      </c>
      <c r="C265" s="161">
        <f>K25</f>
        <v>0</v>
      </c>
      <c r="D265" s="24"/>
      <c r="E265" s="24"/>
      <c r="F265" s="262">
        <f>B265</f>
        <v>-16025.000000000002</v>
      </c>
      <c r="G265" s="262">
        <f>B265+C265</f>
        <v>-16025.000000000002</v>
      </c>
      <c r="H265" s="262">
        <f>G265-F265</f>
        <v>0</v>
      </c>
    </row>
    <row r="266" spans="1:8" ht="12.75">
      <c r="A266" s="155" t="str">
        <f aca="true" t="shared" si="21" ref="A266:A272">E26</f>
        <v>12/31/x1</v>
      </c>
      <c r="B266" s="161">
        <f aca="true" t="shared" si="22" ref="B266:B271">-D26</f>
        <v>-16025.000000000002</v>
      </c>
      <c r="C266" s="161">
        <f aca="true" t="shared" si="23" ref="C266:C272">K26</f>
        <v>-174.99999999999818</v>
      </c>
      <c r="D266" s="24"/>
      <c r="E266" s="24"/>
      <c r="F266" s="262">
        <f aca="true" t="shared" si="24" ref="F266:F271">B266</f>
        <v>-16025.000000000002</v>
      </c>
      <c r="G266" s="262">
        <f aca="true" t="shared" si="25" ref="G266:G271">B266+C266</f>
        <v>-16200</v>
      </c>
      <c r="H266" s="262">
        <f aca="true" t="shared" si="26" ref="H266:H272">G266-F266</f>
        <v>-174.99999999999818</v>
      </c>
    </row>
    <row r="267" spans="1:8" ht="12.75">
      <c r="A267" s="155" t="str">
        <f t="shared" si="21"/>
        <v>03/31/x2</v>
      </c>
      <c r="B267" s="161">
        <f t="shared" si="22"/>
        <v>-16025.000000000002</v>
      </c>
      <c r="C267" s="161">
        <f t="shared" si="23"/>
        <v>0</v>
      </c>
      <c r="D267" s="24"/>
      <c r="E267" s="24"/>
      <c r="F267" s="262">
        <f t="shared" si="24"/>
        <v>-16025.000000000002</v>
      </c>
      <c r="G267" s="262">
        <f t="shared" si="25"/>
        <v>-16025.000000000002</v>
      </c>
      <c r="H267" s="262">
        <f t="shared" si="26"/>
        <v>0</v>
      </c>
    </row>
    <row r="268" spans="1:8" ht="12.75">
      <c r="A268" s="155" t="str">
        <f t="shared" si="21"/>
        <v>06/30/x2</v>
      </c>
      <c r="B268" s="161">
        <f t="shared" si="22"/>
        <v>-16025.000000000002</v>
      </c>
      <c r="C268" s="161">
        <f t="shared" si="23"/>
        <v>225</v>
      </c>
      <c r="D268" s="24"/>
      <c r="E268" s="24"/>
      <c r="F268" s="262">
        <f t="shared" si="24"/>
        <v>-16025.000000000002</v>
      </c>
      <c r="G268" s="262">
        <f t="shared" si="25"/>
        <v>-15800.000000000002</v>
      </c>
      <c r="H268" s="262">
        <f t="shared" si="26"/>
        <v>225</v>
      </c>
    </row>
    <row r="269" spans="1:8" ht="12.75">
      <c r="A269" s="155" t="str">
        <f t="shared" si="21"/>
        <v>09/30/x2</v>
      </c>
      <c r="B269" s="161">
        <f t="shared" si="22"/>
        <v>-16025.000000000002</v>
      </c>
      <c r="C269" s="161">
        <f t="shared" si="23"/>
        <v>-2974.999999999998</v>
      </c>
      <c r="D269" s="24"/>
      <c r="E269" s="24"/>
      <c r="F269" s="262">
        <f t="shared" si="24"/>
        <v>-16025.000000000002</v>
      </c>
      <c r="G269" s="262">
        <f t="shared" si="25"/>
        <v>-19000</v>
      </c>
      <c r="H269" s="262">
        <f t="shared" si="26"/>
        <v>-2974.999999999998</v>
      </c>
    </row>
    <row r="270" spans="1:8" ht="12.75">
      <c r="A270" s="155" t="str">
        <f t="shared" si="21"/>
        <v>12/31/x2</v>
      </c>
      <c r="B270" s="161">
        <f t="shared" si="22"/>
        <v>-16025.000000000002</v>
      </c>
      <c r="C270" s="161">
        <f t="shared" si="23"/>
        <v>-3249.999999999998</v>
      </c>
      <c r="D270" s="24"/>
      <c r="E270" s="24"/>
      <c r="F270" s="262">
        <f t="shared" si="24"/>
        <v>-16025.000000000002</v>
      </c>
      <c r="G270" s="262">
        <f t="shared" si="25"/>
        <v>-19275</v>
      </c>
      <c r="H270" s="262">
        <f t="shared" si="26"/>
        <v>-3249.999999999998</v>
      </c>
    </row>
    <row r="271" spans="1:8" ht="12.75">
      <c r="A271" s="155" t="str">
        <f t="shared" si="21"/>
        <v>03/31/x3</v>
      </c>
      <c r="B271" s="161">
        <f t="shared" si="22"/>
        <v>-16025.000000000002</v>
      </c>
      <c r="C271" s="161">
        <f t="shared" si="23"/>
        <v>-3524.999999999998</v>
      </c>
      <c r="D271" s="24"/>
      <c r="E271" s="24"/>
      <c r="F271" s="262">
        <f t="shared" si="24"/>
        <v>-16025.000000000002</v>
      </c>
      <c r="G271" s="262">
        <f t="shared" si="25"/>
        <v>-19550</v>
      </c>
      <c r="H271" s="262">
        <f t="shared" si="26"/>
        <v>-3524.999999999998</v>
      </c>
    </row>
    <row r="272" spans="1:8" ht="13.5" thickBot="1">
      <c r="A272" s="155" t="str">
        <f t="shared" si="21"/>
        <v>06/30/x3</v>
      </c>
      <c r="B272" s="263">
        <f>-D32</f>
        <v>-16025.000000000002</v>
      </c>
      <c r="C272" s="263">
        <f t="shared" si="23"/>
        <v>-2524.999999999998</v>
      </c>
      <c r="D272" s="263">
        <f>-G32</f>
        <v>-1000000</v>
      </c>
      <c r="E272" s="24"/>
      <c r="F272" s="262">
        <f>B272+D272</f>
        <v>-1016025</v>
      </c>
      <c r="G272" s="262">
        <f>B272+C272+D273</f>
        <v>-1018550</v>
      </c>
      <c r="H272" s="262">
        <f t="shared" si="26"/>
        <v>-2525</v>
      </c>
    </row>
    <row r="273" spans="1:8" ht="14.25" thickBot="1" thickTop="1">
      <c r="A273" s="171" t="s">
        <v>35</v>
      </c>
      <c r="B273" s="263">
        <f>SUM(B265:B272)</f>
        <v>-128200.00000000001</v>
      </c>
      <c r="C273" s="263">
        <f>SUM(C265:C272)</f>
        <v>-12224.99999999999</v>
      </c>
      <c r="D273" s="263">
        <f>SUM(D265:D272)</f>
        <v>-1000000</v>
      </c>
      <c r="E273" s="263">
        <f>SUM(B273:D273)</f>
        <v>-1140425</v>
      </c>
      <c r="F273" s="264" t="s">
        <v>35</v>
      </c>
      <c r="G273" s="264" t="s">
        <v>35</v>
      </c>
      <c r="H273" s="264"/>
    </row>
    <row r="274" spans="2:8" ht="14.25" thickBot="1" thickTop="1">
      <c r="B274" s="24"/>
      <c r="C274" s="4" t="s">
        <v>327</v>
      </c>
      <c r="D274" s="24"/>
      <c r="E274" s="265">
        <f>E262+E273</f>
        <v>-140425</v>
      </c>
      <c r="F274" s="265">
        <f>SUM(F262:F272)</f>
        <v>-128200</v>
      </c>
      <c r="G274" s="265">
        <f>SUM(G262:G272)</f>
        <v>-140425</v>
      </c>
      <c r="H274" s="265">
        <f>SUM(H262:H272)</f>
        <v>-12224.999999999993</v>
      </c>
    </row>
    <row r="275" ht="13.5" thickTop="1">
      <c r="C275" s="4" t="s">
        <v>325</v>
      </c>
    </row>
  </sheetData>
  <hyperlinks>
    <hyperlink ref="D53" r:id="rId1" display="http://www.trinity.edu/rjensen/acct5341/speakers/133glosf.htm"/>
    <hyperlink ref="D252" r:id="rId2" display="http://www.trinity.edu/rjensen/acct5341/speakers/133glosf.htm"/>
    <hyperlink ref="A256" r:id="rId3" display="http://www.trinity.edu/rjensen/caseans/133exh02a.htm"/>
  </hyperlinks>
  <printOptions/>
  <pageMargins left="0.75" right="0.75" top="1" bottom="1" header="0.5" footer="0.5"/>
  <pageSetup horizontalDpi="200" verticalDpi="200" orientation="portrait" r:id="rId7"/>
  <drawing r:id="rId6"/>
  <legacyDrawing r:id="rId5"/>
</worksheet>
</file>

<file path=xl/worksheets/sheet3.xml><?xml version="1.0" encoding="utf-8"?>
<worksheet xmlns="http://schemas.openxmlformats.org/spreadsheetml/2006/main" xmlns:r="http://schemas.openxmlformats.org/officeDocument/2006/relationships">
  <sheetPr codeName="Sheet5"/>
  <dimension ref="A1:H63"/>
  <sheetViews>
    <sheetView workbookViewId="0" topLeftCell="A10">
      <selection activeCell="C24" sqref="C24"/>
    </sheetView>
  </sheetViews>
  <sheetFormatPr defaultColWidth="9.140625" defaultRowHeight="12.75"/>
  <cols>
    <col min="1" max="1" width="20.7109375" style="132" customWidth="1"/>
    <col min="2" max="6" width="10.7109375" style="132" customWidth="1"/>
    <col min="7" max="7" width="9.140625" style="141" customWidth="1"/>
    <col min="8" max="8" width="11.00390625" style="132" customWidth="1"/>
    <col min="9" max="16384" width="9.140625" style="132" customWidth="1"/>
  </cols>
  <sheetData>
    <row r="1" spans="1:6" ht="12.75">
      <c r="A1" s="1" t="s">
        <v>279</v>
      </c>
      <c r="B1" s="131"/>
      <c r="C1" s="131"/>
      <c r="D1" s="131"/>
      <c r="E1" s="131"/>
      <c r="F1" s="131"/>
    </row>
    <row r="2" spans="1:6" ht="12.75">
      <c r="A2" s="131" t="s">
        <v>280</v>
      </c>
      <c r="B2" s="131"/>
      <c r="C2" s="131"/>
      <c r="D2" s="131"/>
      <c r="E2" s="131"/>
      <c r="F2" s="131"/>
    </row>
    <row r="3" spans="1:6" ht="12.75">
      <c r="A3" s="131"/>
      <c r="B3" s="131"/>
      <c r="C3" s="131"/>
      <c r="D3" s="131"/>
      <c r="E3" s="131"/>
      <c r="F3" s="131"/>
    </row>
    <row r="4" spans="1:6" ht="12.75">
      <c r="A4" s="131"/>
      <c r="B4" s="131"/>
      <c r="C4" s="131"/>
      <c r="D4" s="131"/>
      <c r="E4" s="131"/>
      <c r="F4" s="131"/>
    </row>
    <row r="5" spans="1:6" ht="12.75">
      <c r="A5" s="131"/>
      <c r="B5" s="131"/>
      <c r="C5" s="131"/>
      <c r="D5" s="131"/>
      <c r="E5" s="131"/>
      <c r="F5" s="131"/>
    </row>
    <row r="6" spans="1:6" ht="12.75">
      <c r="A6" s="131"/>
      <c r="B6" s="131"/>
      <c r="C6" s="131"/>
      <c r="D6" s="131"/>
      <c r="E6" s="131"/>
      <c r="F6" s="131"/>
    </row>
    <row r="7" spans="1:6" ht="12.75">
      <c r="A7" s="131"/>
      <c r="B7" s="131"/>
      <c r="C7" s="131"/>
      <c r="D7" s="131"/>
      <c r="E7" s="131"/>
      <c r="F7" s="131"/>
    </row>
    <row r="8" spans="1:6" ht="12.75">
      <c r="A8" s="131"/>
      <c r="B8" s="131"/>
      <c r="C8" s="131"/>
      <c r="D8" s="131"/>
      <c r="E8" s="131"/>
      <c r="F8" s="131"/>
    </row>
    <row r="9" spans="1:6" ht="12.75">
      <c r="A9" s="131"/>
      <c r="B9" s="131"/>
      <c r="C9" s="131"/>
      <c r="D9" s="131"/>
      <c r="E9" s="131"/>
      <c r="F9" s="131"/>
    </row>
    <row r="10" spans="1:6" ht="12.75">
      <c r="A10" s="131"/>
      <c r="B10" s="131"/>
      <c r="C10" s="131"/>
      <c r="D10" s="131"/>
      <c r="E10" s="131"/>
      <c r="F10" s="131"/>
    </row>
    <row r="11" spans="1:6" ht="12.75">
      <c r="A11" s="131"/>
      <c r="B11" s="131"/>
      <c r="C11" s="131"/>
      <c r="D11" s="131"/>
      <c r="E11" s="131"/>
      <c r="F11" s="131"/>
    </row>
    <row r="12" spans="1:6" ht="12.75">
      <c r="A12" s="257" t="s">
        <v>268</v>
      </c>
      <c r="B12" s="131"/>
      <c r="C12" s="131"/>
      <c r="D12" s="131"/>
      <c r="E12" s="131"/>
      <c r="F12" s="131"/>
    </row>
    <row r="13" spans="1:8" ht="12.75">
      <c r="A13" s="133"/>
      <c r="B13" s="134" t="s">
        <v>116</v>
      </c>
      <c r="C13" s="134" t="s">
        <v>170</v>
      </c>
      <c r="D13" s="134" t="s">
        <v>171</v>
      </c>
      <c r="E13" s="131"/>
      <c r="F13" s="134" t="s">
        <v>173</v>
      </c>
      <c r="H13" s="134" t="s">
        <v>179</v>
      </c>
    </row>
    <row r="14" spans="1:8" ht="12.75">
      <c r="A14" s="135"/>
      <c r="B14" s="136" t="s">
        <v>169</v>
      </c>
      <c r="C14" s="136" t="s">
        <v>110</v>
      </c>
      <c r="D14" s="136" t="s">
        <v>43</v>
      </c>
      <c r="E14" s="136" t="s">
        <v>172</v>
      </c>
      <c r="F14" s="136" t="s">
        <v>82</v>
      </c>
      <c r="G14" s="134" t="s">
        <v>187</v>
      </c>
      <c r="H14" s="134" t="s">
        <v>180</v>
      </c>
    </row>
    <row r="15" spans="1:8" ht="12.75">
      <c r="A15" s="137" t="s">
        <v>186</v>
      </c>
      <c r="B15" s="138">
        <v>0.0641</v>
      </c>
      <c r="C15" s="139">
        <v>-1000000</v>
      </c>
      <c r="D15" s="149">
        <v>0</v>
      </c>
      <c r="E15" s="149">
        <v>0</v>
      </c>
      <c r="F15" s="149">
        <v>0</v>
      </c>
      <c r="G15" s="141">
        <v>0</v>
      </c>
      <c r="H15" s="141">
        <v>8</v>
      </c>
    </row>
    <row r="16" spans="1:8" ht="12.75">
      <c r="A16" s="141"/>
      <c r="B16" s="138"/>
      <c r="C16" s="139"/>
      <c r="D16" s="140"/>
      <c r="H16" s="141"/>
    </row>
    <row r="17" spans="1:8" ht="12.75">
      <c r="A17" s="132" t="s">
        <v>174</v>
      </c>
      <c r="C17" s="142">
        <f>+B$15/4*C$15</f>
        <v>-16025.000000000002</v>
      </c>
      <c r="D17" s="142">
        <f>+B15/4*D15</f>
        <v>0</v>
      </c>
      <c r="E17" s="143">
        <f>+D17+C17</f>
        <v>-16025.000000000002</v>
      </c>
      <c r="H17" s="141"/>
    </row>
    <row r="18" spans="1:8" ht="12.75">
      <c r="A18" s="132" t="s">
        <v>175</v>
      </c>
      <c r="B18" s="148"/>
      <c r="C18" s="143">
        <f>-C17</f>
        <v>16025.000000000002</v>
      </c>
      <c r="D18" s="144">
        <v>0</v>
      </c>
      <c r="E18" s="144">
        <v>0</v>
      </c>
      <c r="F18" s="143">
        <f>+D18+C18</f>
        <v>16025.000000000002</v>
      </c>
      <c r="H18" s="141"/>
    </row>
    <row r="19" spans="1:8" ht="15">
      <c r="A19" s="132" t="s">
        <v>176</v>
      </c>
      <c r="C19" s="145">
        <f>+C20-C$15</f>
        <v>1149.32701772789</v>
      </c>
      <c r="D19" s="145">
        <f>-C19</f>
        <v>-1149.32701772789</v>
      </c>
      <c r="E19" s="145">
        <v>0</v>
      </c>
      <c r="F19" s="145">
        <v>0</v>
      </c>
      <c r="H19" s="141"/>
    </row>
    <row r="20" spans="1:8" ht="12.75">
      <c r="A20" s="137" t="s">
        <v>177</v>
      </c>
      <c r="B20" s="138">
        <v>0.0648</v>
      </c>
      <c r="C20" s="139">
        <f>-(PV(B20/4,H20,C17)-C$15/(1+B20/4)^H20)</f>
        <v>-998850.6729822721</v>
      </c>
      <c r="D20" s="139">
        <f>SUM(D17:D19)</f>
        <v>-1149.32701772789</v>
      </c>
      <c r="E20" s="139">
        <f>SUM(E16:E19)</f>
        <v>-16025.000000000002</v>
      </c>
      <c r="F20" s="139">
        <f>SUM(F17:F19)</f>
        <v>16025.000000000002</v>
      </c>
      <c r="G20" s="141">
        <v>1</v>
      </c>
      <c r="H20" s="141">
        <f>+H15-1</f>
        <v>7</v>
      </c>
    </row>
    <row r="21" spans="2:8" ht="12.75">
      <c r="B21" s="143"/>
      <c r="H21" s="141"/>
    </row>
    <row r="22" spans="1:8" ht="12.75">
      <c r="A22" s="132" t="s">
        <v>174</v>
      </c>
      <c r="B22" s="143"/>
      <c r="C22" s="142">
        <f>+B$15/4*C$15</f>
        <v>-16025.000000000002</v>
      </c>
      <c r="D22" s="142">
        <f>+B20/4*D20</f>
        <v>-18.619097687191818</v>
      </c>
      <c r="E22" s="143">
        <f>+D22+C22</f>
        <v>-16043.619097687193</v>
      </c>
      <c r="G22" s="150"/>
      <c r="H22" s="141"/>
    </row>
    <row r="23" spans="1:8" ht="12.75">
      <c r="A23" s="132" t="s">
        <v>175</v>
      </c>
      <c r="C23" s="143">
        <f>-C22</f>
        <v>16025.000000000002</v>
      </c>
      <c r="D23" s="143">
        <f>+(B20-B$15)/4*-C$15</f>
        <v>174.99999999999807</v>
      </c>
      <c r="F23" s="143">
        <f>+D23+C23</f>
        <v>16200</v>
      </c>
      <c r="G23" s="151"/>
      <c r="H23" s="141"/>
    </row>
    <row r="24" spans="1:8" ht="12.75">
      <c r="A24" s="132" t="s">
        <v>181</v>
      </c>
      <c r="C24" s="142">
        <f>PMT(B20/4,H20,0,C19,0)</f>
        <v>-156.38090231280836</v>
      </c>
      <c r="D24" s="152">
        <v>0</v>
      </c>
      <c r="E24" s="143">
        <f>+C24</f>
        <v>-156.38090231280836</v>
      </c>
      <c r="G24" s="153"/>
      <c r="H24" s="153"/>
    </row>
    <row r="25" spans="1:8" ht="15">
      <c r="A25" s="132" t="s">
        <v>176</v>
      </c>
      <c r="C25" s="146">
        <f>+C26-C20-C24</f>
        <v>-992.9461154150817</v>
      </c>
      <c r="D25" s="145">
        <f>-C25</f>
        <v>992.9461154150817</v>
      </c>
      <c r="E25" s="147">
        <v>0</v>
      </c>
      <c r="F25" s="147">
        <v>0</v>
      </c>
      <c r="H25" s="141"/>
    </row>
    <row r="26" spans="1:8" ht="12.75">
      <c r="A26" s="137" t="s">
        <v>178</v>
      </c>
      <c r="B26" s="138">
        <v>0.0641</v>
      </c>
      <c r="C26" s="139">
        <f>-(PV(B26/4,H26,C22)-C$15/(1+B26/4)^H26)</f>
        <v>-1000000</v>
      </c>
      <c r="D26" s="139">
        <f>SUM(D22:D25)+D20</f>
        <v>-2.0463630789890885E-12</v>
      </c>
      <c r="E26" s="139">
        <f>SUM(E22:E25)</f>
        <v>-16200.000000000002</v>
      </c>
      <c r="F26" s="139">
        <f>SUM(F23:F25)</f>
        <v>16200</v>
      </c>
      <c r="G26" s="141">
        <v>2</v>
      </c>
      <c r="H26" s="141">
        <f>+H20-1</f>
        <v>6</v>
      </c>
    </row>
    <row r="27" spans="2:4" ht="12.75">
      <c r="B27" s="143"/>
      <c r="C27" s="143"/>
      <c r="D27" s="148"/>
    </row>
    <row r="28" spans="1:7" ht="12.75">
      <c r="A28" s="132" t="s">
        <v>174</v>
      </c>
      <c r="C28" s="142">
        <f>+B$15/4*C$15</f>
        <v>-16025.000000000002</v>
      </c>
      <c r="D28" s="142">
        <f>+B26/4*D26</f>
        <v>-3.279296834080015E-14</v>
      </c>
      <c r="E28" s="143">
        <f>+D28+C28</f>
        <v>-16025.000000000002</v>
      </c>
      <c r="G28" s="150"/>
    </row>
    <row r="29" spans="1:7" ht="12.75">
      <c r="A29" s="132" t="s">
        <v>175</v>
      </c>
      <c r="C29" s="143">
        <f>-C28</f>
        <v>16025.000000000002</v>
      </c>
      <c r="D29" s="143">
        <f>+(B26-B$15)/4*-C$15</f>
        <v>0</v>
      </c>
      <c r="F29" s="143">
        <f>+D29+C29</f>
        <v>16025.000000000002</v>
      </c>
      <c r="G29" s="151"/>
    </row>
    <row r="30" spans="1:5" ht="12.75">
      <c r="A30" s="132" t="s">
        <v>181</v>
      </c>
      <c r="C30" s="142">
        <v>0</v>
      </c>
      <c r="D30" s="142">
        <v>0</v>
      </c>
      <c r="E30" s="143">
        <f>+C30</f>
        <v>0</v>
      </c>
    </row>
    <row r="31" spans="1:6" ht="15">
      <c r="A31" s="132" t="s">
        <v>176</v>
      </c>
      <c r="C31" s="146">
        <f>+C32-C26-C30</f>
        <v>-1073.5805134649854</v>
      </c>
      <c r="D31" s="145">
        <f>-C31</f>
        <v>1073.5805134649854</v>
      </c>
      <c r="E31" s="147">
        <v>0</v>
      </c>
      <c r="F31" s="147">
        <v>0</v>
      </c>
    </row>
    <row r="32" spans="1:8" ht="12.75">
      <c r="A32" s="137" t="s">
        <v>182</v>
      </c>
      <c r="B32" s="138">
        <v>0.0632</v>
      </c>
      <c r="C32" s="139">
        <f>-(PV(B32/4,H32,C28)-C$15/(1+B32/4)^H32)</f>
        <v>-1001073.580513465</v>
      </c>
      <c r="D32" s="139">
        <f>SUM(D28:D31)+D26</f>
        <v>1073.5805134649834</v>
      </c>
      <c r="E32" s="139">
        <f>SUM(E28:E31)</f>
        <v>-16025.000000000002</v>
      </c>
      <c r="F32" s="139">
        <f>SUM(F29:F31)</f>
        <v>16025.000000000002</v>
      </c>
      <c r="G32" s="141">
        <v>3</v>
      </c>
      <c r="H32" s="141">
        <f>+H26-1</f>
        <v>5</v>
      </c>
    </row>
    <row r="33" ht="12.75">
      <c r="B33" s="143"/>
    </row>
    <row r="34" spans="1:7" ht="12.75">
      <c r="A34" s="132" t="s">
        <v>174</v>
      </c>
      <c r="C34" s="142">
        <f>+B$15/4*C$15</f>
        <v>-16025.000000000002</v>
      </c>
      <c r="D34" s="142">
        <f>+B32/4*D32</f>
        <v>16.962572112746738</v>
      </c>
      <c r="E34" s="143">
        <f>+D34+C34</f>
        <v>-16008.037427887255</v>
      </c>
      <c r="G34" s="150"/>
    </row>
    <row r="35" spans="1:8" ht="12.75">
      <c r="A35" s="132" t="s">
        <v>175</v>
      </c>
      <c r="C35" s="143">
        <f>-C34</f>
        <v>16025.000000000002</v>
      </c>
      <c r="D35" s="143">
        <f>+(B32-B$15)/4*-C$15</f>
        <v>-224.99999999999952</v>
      </c>
      <c r="F35" s="143">
        <f>+D35+C35</f>
        <v>15800.000000000002</v>
      </c>
      <c r="G35" s="151"/>
      <c r="H35" s="154"/>
    </row>
    <row r="36" spans="1:5" ht="12.75">
      <c r="A36" s="132" t="s">
        <v>181</v>
      </c>
      <c r="C36" s="142">
        <f>PMT(B32/4,H32,0,C31,0)</f>
        <v>208.03742788725654</v>
      </c>
      <c r="D36" s="142">
        <v>0</v>
      </c>
      <c r="E36" s="143">
        <f>+C36</f>
        <v>208.03742788725654</v>
      </c>
    </row>
    <row r="37" spans="1:6" ht="15">
      <c r="A37" s="132" t="s">
        <v>176</v>
      </c>
      <c r="C37" s="146">
        <f>+C38-C32-C36</f>
        <v>12221.079501271544</v>
      </c>
      <c r="D37" s="145">
        <f>-C37</f>
        <v>-12221.079501271544</v>
      </c>
      <c r="E37" s="147">
        <v>0</v>
      </c>
      <c r="F37" s="147">
        <v>0</v>
      </c>
    </row>
    <row r="38" spans="1:8" ht="12.75">
      <c r="A38" s="137" t="s">
        <v>183</v>
      </c>
      <c r="B38" s="138">
        <v>0.076</v>
      </c>
      <c r="C38" s="139">
        <f>-(PV(B38/4,H38,C34)-C$15/(1+B38/4)^H38)</f>
        <v>-988644.4635843062</v>
      </c>
      <c r="D38" s="139">
        <f>SUM(D34:D37)+D32</f>
        <v>-11355.536415693814</v>
      </c>
      <c r="E38" s="139">
        <f>SUM(E34:E37)</f>
        <v>-15799.999999999998</v>
      </c>
      <c r="F38" s="139">
        <f>SUM(F35:F37)</f>
        <v>15800.000000000002</v>
      </c>
      <c r="G38" s="141">
        <v>4</v>
      </c>
      <c r="H38" s="141">
        <f>+H32-1</f>
        <v>4</v>
      </c>
    </row>
    <row r="39" spans="2:3" ht="12.75">
      <c r="B39" s="143"/>
      <c r="C39" s="148"/>
    </row>
    <row r="40" spans="1:7" ht="12.75">
      <c r="A40" s="132" t="s">
        <v>174</v>
      </c>
      <c r="C40" s="142">
        <f>+B$15/4*C$15</f>
        <v>-16025.000000000002</v>
      </c>
      <c r="D40" s="142">
        <f>+B38/4*D38</f>
        <v>-215.75519189818246</v>
      </c>
      <c r="E40" s="143">
        <f>+D40+C40</f>
        <v>-16240.755191898184</v>
      </c>
      <c r="G40" s="150"/>
    </row>
    <row r="41" spans="1:7" ht="12.75">
      <c r="A41" s="132" t="s">
        <v>175</v>
      </c>
      <c r="C41" s="143">
        <f>-C40</f>
        <v>16025.000000000002</v>
      </c>
      <c r="D41" s="143">
        <f>+(B38-B$15)/4*-C$15</f>
        <v>2974.9999999999986</v>
      </c>
      <c r="F41" s="143">
        <f>+D41+C41</f>
        <v>19000</v>
      </c>
      <c r="G41" s="151"/>
    </row>
    <row r="42" spans="1:8" ht="12.75">
      <c r="A42" s="132" t="s">
        <v>181</v>
      </c>
      <c r="C42" s="142">
        <f>PMT(B38/4,H38,0,-C$15+C38,0)</f>
        <v>-2759.244808101799</v>
      </c>
      <c r="D42" s="142">
        <v>0</v>
      </c>
      <c r="E42" s="143">
        <f>+C42</f>
        <v>-2759.244808101799</v>
      </c>
      <c r="H42" s="152"/>
    </row>
    <row r="43" spans="1:6" ht="15">
      <c r="A43" s="132" t="s">
        <v>176</v>
      </c>
      <c r="C43" s="146">
        <f>+C44-C38-C42</f>
        <v>789.5805532288559</v>
      </c>
      <c r="D43" s="145">
        <f>-C43</f>
        <v>-789.5805532288559</v>
      </c>
      <c r="E43" s="147">
        <v>0</v>
      </c>
      <c r="F43" s="147">
        <v>0</v>
      </c>
    </row>
    <row r="44" spans="1:8" ht="12.75">
      <c r="A44" s="137" t="s">
        <v>184</v>
      </c>
      <c r="B44" s="138">
        <v>0.0771</v>
      </c>
      <c r="C44" s="139">
        <f>-(PV(B44/4,H44,C40)-C$15/(1+B44/4)^H44)</f>
        <v>-990614.1278391791</v>
      </c>
      <c r="D44" s="139">
        <f>SUM(D40:D43)+D38</f>
        <v>-9385.872160820854</v>
      </c>
      <c r="E44" s="139">
        <f>SUM(E40:E43)</f>
        <v>-18999.999999999985</v>
      </c>
      <c r="F44" s="139">
        <f>SUM(F41:F43)</f>
        <v>19000</v>
      </c>
      <c r="G44" s="141">
        <v>5</v>
      </c>
      <c r="H44" s="141">
        <f>+H38-1</f>
        <v>3</v>
      </c>
    </row>
    <row r="45" spans="2:3" ht="12.75">
      <c r="B45" s="143"/>
      <c r="C45" s="148"/>
    </row>
    <row r="46" spans="1:7" ht="12.75">
      <c r="A46" s="132" t="s">
        <v>174</v>
      </c>
      <c r="C46" s="142">
        <f>+B$15/4*C$15</f>
        <v>-16025.000000000002</v>
      </c>
      <c r="D46" s="142">
        <f>+B44/4*D44</f>
        <v>-180.91268589982198</v>
      </c>
      <c r="E46" s="143">
        <f>+D46+C46</f>
        <v>-16205.912685899824</v>
      </c>
      <c r="G46" s="150"/>
    </row>
    <row r="47" spans="1:7" ht="12.75">
      <c r="A47" s="132" t="s">
        <v>175</v>
      </c>
      <c r="C47" s="143">
        <f>-C46</f>
        <v>16025.000000000002</v>
      </c>
      <c r="D47" s="143">
        <f>+(B44-B$15)/4*-C$15</f>
        <v>3249.9999999999995</v>
      </c>
      <c r="F47" s="143">
        <f>+D47+C47</f>
        <v>19275</v>
      </c>
      <c r="G47" s="151"/>
    </row>
    <row r="48" spans="1:5" ht="12.75">
      <c r="A48" s="132" t="s">
        <v>181</v>
      </c>
      <c r="C48" s="142">
        <f>PMT(B44/4,H44,0,-C$15+C44,0)</f>
        <v>-3069.0873141001694</v>
      </c>
      <c r="D48" s="142">
        <v>0</v>
      </c>
      <c r="E48" s="143">
        <f>+C48</f>
        <v>-3069.0873141001694</v>
      </c>
    </row>
    <row r="49" spans="1:6" ht="15">
      <c r="A49" s="132" t="s">
        <v>176</v>
      </c>
      <c r="C49" s="146">
        <f>+C50-C44-C48</f>
        <v>531.7342841299733</v>
      </c>
      <c r="D49" s="145">
        <f>-C49</f>
        <v>-531.7342841299733</v>
      </c>
      <c r="E49" s="147">
        <v>0</v>
      </c>
      <c r="F49" s="147">
        <v>0</v>
      </c>
    </row>
    <row r="50" spans="1:8" ht="12.75">
      <c r="A50" s="137" t="s">
        <v>185</v>
      </c>
      <c r="B50" s="138">
        <v>0.0782</v>
      </c>
      <c r="C50" s="139">
        <f>-(PV(B50/4,H50,C46)-C$15/(1+B50/4)^H50)</f>
        <v>-993151.4808691493</v>
      </c>
      <c r="D50" s="139">
        <f>SUM(D46:D49)+D44</f>
        <v>-6848.51913085065</v>
      </c>
      <c r="E50" s="139">
        <f>SUM(E46:E49)</f>
        <v>-19274.999999999993</v>
      </c>
      <c r="F50" s="139">
        <f>SUM(F47:F49)</f>
        <v>19275</v>
      </c>
      <c r="G50" s="141">
        <v>6</v>
      </c>
      <c r="H50" s="141">
        <f>+H44-1</f>
        <v>2</v>
      </c>
    </row>
    <row r="51" spans="2:3" ht="12.75">
      <c r="B51" s="143"/>
      <c r="C51" s="148"/>
    </row>
    <row r="52" spans="1:7" ht="12.75">
      <c r="A52" s="132" t="s">
        <v>174</v>
      </c>
      <c r="C52" s="142">
        <f>+B$15/4*C$15</f>
        <v>-16025.000000000002</v>
      </c>
      <c r="D52" s="142">
        <f>+B50/4*D50</f>
        <v>-133.8885490081302</v>
      </c>
      <c r="E52" s="143">
        <f>+D52+C52</f>
        <v>-16158.888549008132</v>
      </c>
      <c r="G52" s="150"/>
    </row>
    <row r="53" spans="1:7" ht="12.75">
      <c r="A53" s="132" t="s">
        <v>175</v>
      </c>
      <c r="C53" s="143">
        <f>-C52</f>
        <v>16025.000000000002</v>
      </c>
      <c r="D53" s="143">
        <f>+(B50-B$15)/4*-C$15</f>
        <v>3525.0000000000005</v>
      </c>
      <c r="F53" s="143">
        <f>+D53+C53</f>
        <v>19550.000000000004</v>
      </c>
      <c r="G53" s="151"/>
    </row>
    <row r="54" spans="1:8" ht="12.75">
      <c r="A54" s="132" t="s">
        <v>181</v>
      </c>
      <c r="C54" s="142">
        <f>PMT(B50/4,H50,0,-C$15+C50,0)</f>
        <v>-3391.111450991902</v>
      </c>
      <c r="D54" s="142">
        <v>0</v>
      </c>
      <c r="E54" s="143">
        <f>+C54</f>
        <v>-3391.111450991902</v>
      </c>
      <c r="H54" s="154"/>
    </row>
    <row r="55" spans="1:6" ht="15">
      <c r="A55" s="132" t="s">
        <v>176</v>
      </c>
      <c r="C55" s="146">
        <f>+C56-C50-C54</f>
        <v>-978.3933948456947</v>
      </c>
      <c r="D55" s="145">
        <f>-C55</f>
        <v>978.3933948456947</v>
      </c>
      <c r="E55" s="147">
        <v>0</v>
      </c>
      <c r="F55" s="147">
        <v>0</v>
      </c>
    </row>
    <row r="56" spans="1:8" ht="12.75">
      <c r="A56" s="137" t="s">
        <v>182</v>
      </c>
      <c r="B56" s="138">
        <v>0.0742</v>
      </c>
      <c r="C56" s="139">
        <f>-(PV(B56/4,H56,C52)-C$15/(1+B56/4)^H56)</f>
        <v>-997520.9857149869</v>
      </c>
      <c r="D56" s="139">
        <f>SUM(D52:D55)+D50</f>
        <v>-2479.014285013085</v>
      </c>
      <c r="E56" s="139">
        <f>SUM(E52:E55)</f>
        <v>-19550.000000000033</v>
      </c>
      <c r="F56" s="139">
        <f>SUM(F53:F55)</f>
        <v>19550.000000000004</v>
      </c>
      <c r="G56" s="141">
        <v>7</v>
      </c>
      <c r="H56" s="141">
        <f>+H50-1</f>
        <v>1</v>
      </c>
    </row>
    <row r="57" spans="2:3" ht="12.75">
      <c r="B57" s="143"/>
      <c r="C57" s="143"/>
    </row>
    <row r="58" spans="1:7" ht="12.75">
      <c r="A58" s="132" t="s">
        <v>174</v>
      </c>
      <c r="C58" s="142">
        <f>+B$15/4*C$15</f>
        <v>-16025.000000000002</v>
      </c>
      <c r="D58" s="142">
        <f>+B56/4*D56</f>
        <v>-45.98571498699273</v>
      </c>
      <c r="E58" s="143">
        <f>+D58+C58</f>
        <v>-16070.985714986995</v>
      </c>
      <c r="G58" s="150"/>
    </row>
    <row r="59" spans="1:7" ht="12.75">
      <c r="A59" s="132" t="s">
        <v>175</v>
      </c>
      <c r="C59" s="143">
        <f>-C58</f>
        <v>16025.000000000002</v>
      </c>
      <c r="D59" s="143">
        <f>+(B56-B$15)/4*-C$15</f>
        <v>2524.9999999999995</v>
      </c>
      <c r="F59" s="143">
        <f>+D59+C59</f>
        <v>18550</v>
      </c>
      <c r="G59" s="151"/>
    </row>
    <row r="60" spans="1:5" ht="12.75">
      <c r="A60" s="132" t="s">
        <v>181</v>
      </c>
      <c r="C60" s="142">
        <f>PMT(B56/4,H56,0,-C$15+C56,0)</f>
        <v>-2479.014285013071</v>
      </c>
      <c r="D60" s="142">
        <v>0</v>
      </c>
      <c r="E60" s="143">
        <f>+C60</f>
        <v>-2479.014285013071</v>
      </c>
    </row>
    <row r="61" spans="1:6" ht="15">
      <c r="A61" s="132" t="s">
        <v>176</v>
      </c>
      <c r="C61" s="146">
        <v>0</v>
      </c>
      <c r="D61" s="145">
        <f>-C61</f>
        <v>0</v>
      </c>
      <c r="E61" s="147">
        <v>0</v>
      </c>
      <c r="F61" s="147">
        <v>0</v>
      </c>
    </row>
    <row r="62" spans="1:8" ht="12.75">
      <c r="A62" s="137" t="s">
        <v>183</v>
      </c>
      <c r="B62" s="138"/>
      <c r="C62" s="139">
        <v>0</v>
      </c>
      <c r="D62" s="139">
        <f>SUM(D58:D61)+D56</f>
        <v>-7.821654435247183E-11</v>
      </c>
      <c r="E62" s="139">
        <f>SUM(E58:E61)</f>
        <v>-18550.000000000065</v>
      </c>
      <c r="F62" s="139">
        <f>SUM(F59:F61)</f>
        <v>18550</v>
      </c>
      <c r="G62" s="141">
        <v>8</v>
      </c>
      <c r="H62" s="141">
        <f>+H56-1</f>
        <v>0</v>
      </c>
    </row>
    <row r="63" ht="12.75">
      <c r="C63" s="154"/>
    </row>
    <row r="65" ht="12.75"/>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N337"/>
  <sheetViews>
    <sheetView workbookViewId="0" topLeftCell="A1">
      <selection activeCell="A1" sqref="A1"/>
    </sheetView>
  </sheetViews>
  <sheetFormatPr defaultColWidth="9.140625" defaultRowHeight="12.75"/>
  <cols>
    <col min="2" max="2" width="10.8515625" style="0" customWidth="1"/>
    <col min="3" max="3" width="15.57421875" style="0" customWidth="1"/>
    <col min="4" max="4" width="11.7109375" style="0" customWidth="1"/>
    <col min="5" max="5" width="12.7109375" style="0" customWidth="1"/>
    <col min="6" max="6" width="13.28125" style="0" customWidth="1"/>
    <col min="7" max="7" width="14.28125" style="0" customWidth="1"/>
    <col min="8" max="9" width="10.140625" style="0" customWidth="1"/>
  </cols>
  <sheetData>
    <row r="1" spans="1:10" ht="12.75">
      <c r="A1" s="116" t="s">
        <v>130</v>
      </c>
      <c r="H1" s="1"/>
      <c r="I1" s="1"/>
      <c r="J1" s="2"/>
    </row>
    <row r="2" spans="1:10" ht="15.75">
      <c r="A2" s="129" t="s">
        <v>245</v>
      </c>
      <c r="H2" s="1"/>
      <c r="I2" s="1"/>
      <c r="J2" s="2"/>
    </row>
    <row r="3" spans="1:10" ht="12.75">
      <c r="A3" s="1" t="s">
        <v>279</v>
      </c>
      <c r="H3" s="1"/>
      <c r="I3" s="1"/>
      <c r="J3" s="2"/>
    </row>
    <row r="4" spans="1:10" ht="12.75">
      <c r="A4" s="82" t="s">
        <v>114</v>
      </c>
      <c r="I4" s="1"/>
      <c r="J4" s="2"/>
    </row>
    <row r="5" spans="9:10" ht="12.75">
      <c r="I5" s="1"/>
      <c r="J5" s="2"/>
    </row>
    <row r="6" spans="1:14" ht="12.75">
      <c r="A6" s="41"/>
      <c r="B6" s="43"/>
      <c r="H6" s="1"/>
      <c r="I6" s="1"/>
      <c r="J6" s="40"/>
      <c r="L6" s="1"/>
      <c r="M6" s="1"/>
      <c r="N6" s="40"/>
    </row>
    <row r="7" spans="1:14" ht="12.75">
      <c r="A7" s="4"/>
      <c r="B7" s="24"/>
      <c r="C7" s="24"/>
      <c r="D7" s="24"/>
      <c r="E7" s="24"/>
      <c r="H7" s="1"/>
      <c r="I7" s="1"/>
      <c r="J7" s="40"/>
      <c r="L7" s="1"/>
      <c r="M7" s="1"/>
      <c r="N7" s="40"/>
    </row>
    <row r="8" spans="1:14" ht="12.75">
      <c r="A8" s="4"/>
      <c r="B8" s="24"/>
      <c r="C8" s="24"/>
      <c r="D8" s="24"/>
      <c r="E8" s="24"/>
      <c r="H8" s="1"/>
      <c r="I8" s="1"/>
      <c r="J8" s="40"/>
      <c r="L8" s="1"/>
      <c r="M8" s="1"/>
      <c r="N8" s="40"/>
    </row>
    <row r="9" spans="1:14" ht="12.75">
      <c r="A9" s="4"/>
      <c r="B9" s="24"/>
      <c r="C9" s="24"/>
      <c r="D9" s="24"/>
      <c r="E9" s="24"/>
      <c r="H9" s="1"/>
      <c r="I9" s="1"/>
      <c r="J9" s="40"/>
      <c r="L9" s="1"/>
      <c r="M9" s="1"/>
      <c r="N9" s="40"/>
    </row>
    <row r="10" spans="1:14" ht="12.75">
      <c r="A10" s="4"/>
      <c r="B10" s="24"/>
      <c r="C10" s="24"/>
      <c r="D10" s="24"/>
      <c r="E10" s="24"/>
      <c r="H10" s="1"/>
      <c r="I10" s="1"/>
      <c r="J10" s="40"/>
      <c r="L10" s="1"/>
      <c r="M10" s="1"/>
      <c r="N10" s="40"/>
    </row>
    <row r="11" spans="1:14" ht="12.75">
      <c r="A11" s="4"/>
      <c r="B11" s="24"/>
      <c r="C11" s="24"/>
      <c r="D11" s="24"/>
      <c r="E11" s="24"/>
      <c r="H11" s="1"/>
      <c r="I11" s="1"/>
      <c r="J11" s="40"/>
      <c r="L11" s="1"/>
      <c r="M11" s="1"/>
      <c r="N11" s="40"/>
    </row>
    <row r="12" spans="1:14" ht="12.75">
      <c r="A12" s="4"/>
      <c r="B12" s="24"/>
      <c r="C12" s="24"/>
      <c r="D12" s="24"/>
      <c r="E12" s="24"/>
      <c r="H12" s="1"/>
      <c r="I12" s="1"/>
      <c r="J12" s="40"/>
      <c r="L12" s="1"/>
      <c r="M12" s="1"/>
      <c r="N12" s="40"/>
    </row>
    <row r="13" spans="1:14" ht="12.75">
      <c r="A13" s="4"/>
      <c r="B13" s="24"/>
      <c r="C13" s="24"/>
      <c r="D13" s="24"/>
      <c r="E13" s="24"/>
      <c r="H13" s="1"/>
      <c r="I13" s="1"/>
      <c r="J13" s="40"/>
      <c r="L13" s="1"/>
      <c r="M13" s="1"/>
      <c r="N13" s="40"/>
    </row>
    <row r="14" spans="1:14" ht="12.75">
      <c r="A14" s="4"/>
      <c r="B14" s="24"/>
      <c r="C14" s="130" t="s">
        <v>35</v>
      </c>
      <c r="D14" s="24"/>
      <c r="E14" s="24"/>
      <c r="H14" s="1"/>
      <c r="I14" s="1"/>
      <c r="J14" s="40"/>
      <c r="L14" s="1"/>
      <c r="M14" s="1"/>
      <c r="N14" s="40"/>
    </row>
    <row r="15" spans="1:14" ht="12.75">
      <c r="A15" s="4"/>
      <c r="B15" s="24"/>
      <c r="C15" s="24"/>
      <c r="D15" s="24"/>
      <c r="E15" s="24"/>
      <c r="H15" s="1"/>
      <c r="I15" s="1"/>
      <c r="J15" s="40"/>
      <c r="L15" s="1"/>
      <c r="M15" s="1"/>
      <c r="N15" s="40"/>
    </row>
    <row r="16" spans="1:10" ht="12.75">
      <c r="A16" s="82" t="s">
        <v>112</v>
      </c>
      <c r="H16" s="1"/>
      <c r="I16" s="1"/>
      <c r="J16" s="2"/>
    </row>
    <row r="17" spans="1:10" ht="12.75">
      <c r="A17" s="87"/>
      <c r="B17" s="88" t="s">
        <v>109</v>
      </c>
      <c r="C17" s="88" t="s">
        <v>117</v>
      </c>
      <c r="H17" s="1"/>
      <c r="I17" s="1"/>
      <c r="J17" s="2"/>
    </row>
    <row r="18" spans="1:10" ht="12.75">
      <c r="A18" s="15"/>
      <c r="B18" s="34" t="s">
        <v>45</v>
      </c>
      <c r="C18" s="34" t="s">
        <v>118</v>
      </c>
      <c r="H18" s="1"/>
      <c r="I18" s="1"/>
      <c r="J18" s="2"/>
    </row>
    <row r="19" spans="1:10" ht="12.75">
      <c r="A19" s="80"/>
      <c r="B19" s="34" t="s">
        <v>116</v>
      </c>
      <c r="C19" s="34" t="s">
        <v>119</v>
      </c>
      <c r="E19" s="79"/>
      <c r="F19" s="48" t="s">
        <v>109</v>
      </c>
      <c r="G19" s="48" t="s">
        <v>41</v>
      </c>
      <c r="H19" s="48" t="s">
        <v>42</v>
      </c>
      <c r="I19" s="1"/>
      <c r="J19" s="2"/>
    </row>
    <row r="20" spans="1:10" ht="12.75">
      <c r="A20" s="80"/>
      <c r="B20" s="34" t="s">
        <v>117</v>
      </c>
      <c r="C20" s="34" t="s">
        <v>46</v>
      </c>
      <c r="E20" s="80"/>
      <c r="F20" s="63" t="s">
        <v>45</v>
      </c>
      <c r="G20" s="63" t="s">
        <v>110</v>
      </c>
      <c r="H20" s="63" t="s">
        <v>46</v>
      </c>
      <c r="I20" s="1"/>
      <c r="J20" s="2"/>
    </row>
    <row r="21" spans="1:10" ht="12.75">
      <c r="A21" s="64" t="s">
        <v>27</v>
      </c>
      <c r="B21" s="64" t="s">
        <v>47</v>
      </c>
      <c r="C21" s="64" t="s">
        <v>120</v>
      </c>
      <c r="E21" s="64" t="s">
        <v>27</v>
      </c>
      <c r="F21" s="64" t="s">
        <v>47</v>
      </c>
      <c r="G21" s="64" t="s">
        <v>28</v>
      </c>
      <c r="H21" s="64" t="s">
        <v>29</v>
      </c>
      <c r="I21" s="1"/>
      <c r="J21" s="2"/>
    </row>
    <row r="22" spans="1:10" ht="12.75">
      <c r="A22" s="5">
        <v>0</v>
      </c>
      <c r="B22" s="91">
        <v>0.0641</v>
      </c>
      <c r="C22" s="99">
        <v>1</v>
      </c>
      <c r="E22" s="5" t="s">
        <v>30</v>
      </c>
      <c r="F22" s="89">
        <f>B22/4</f>
        <v>0.016025</v>
      </c>
      <c r="G22" s="81">
        <v>1000000</v>
      </c>
      <c r="H22" s="78">
        <f>G22*C22</f>
        <v>1000000</v>
      </c>
      <c r="I22" s="1"/>
      <c r="J22" s="2"/>
    </row>
    <row r="23" spans="1:10" ht="12.75">
      <c r="A23" s="6">
        <v>1</v>
      </c>
      <c r="B23" s="93">
        <v>0.0641</v>
      </c>
      <c r="C23" s="100">
        <v>0.998851</v>
      </c>
      <c r="E23" s="6" t="s">
        <v>31</v>
      </c>
      <c r="F23" s="107">
        <f aca="true" t="shared" si="0" ref="F23:F30">B23/4</f>
        <v>0.016025</v>
      </c>
      <c r="G23" s="68">
        <v>1000000</v>
      </c>
      <c r="H23" s="57">
        <f aca="true" t="shared" si="1" ref="H23:H30">G23*C23</f>
        <v>998851</v>
      </c>
      <c r="I23" s="1"/>
      <c r="J23" s="2"/>
    </row>
    <row r="24" spans="1:10" ht="12.75">
      <c r="A24" s="7">
        <v>2</v>
      </c>
      <c r="B24" s="94">
        <v>0.0648</v>
      </c>
      <c r="C24" s="101">
        <v>1</v>
      </c>
      <c r="E24" s="7" t="s">
        <v>32</v>
      </c>
      <c r="F24" s="108">
        <f t="shared" si="0"/>
        <v>0.0162</v>
      </c>
      <c r="G24" s="69">
        <v>1000000</v>
      </c>
      <c r="H24" s="58">
        <f t="shared" si="1"/>
        <v>1000000</v>
      </c>
      <c r="I24" s="1"/>
      <c r="J24" s="2"/>
    </row>
    <row r="25" spans="1:10" ht="12.75">
      <c r="A25" s="8">
        <v>3</v>
      </c>
      <c r="B25" s="95">
        <v>0.0641</v>
      </c>
      <c r="C25" s="102">
        <v>1.001074</v>
      </c>
      <c r="E25" s="8" t="s">
        <v>148</v>
      </c>
      <c r="F25" s="109">
        <f t="shared" si="0"/>
        <v>0.016025</v>
      </c>
      <c r="G25" s="70">
        <v>1000000</v>
      </c>
      <c r="H25" s="59">
        <f t="shared" si="1"/>
        <v>1001074</v>
      </c>
      <c r="I25" s="9"/>
      <c r="J25" s="10"/>
    </row>
    <row r="26" spans="1:10" ht="12.75">
      <c r="A26" s="11">
        <v>4</v>
      </c>
      <c r="B26" s="96">
        <v>0.0632</v>
      </c>
      <c r="C26" s="103">
        <v>0.988645</v>
      </c>
      <c r="E26" s="11" t="s">
        <v>34</v>
      </c>
      <c r="F26" s="110">
        <f t="shared" si="0"/>
        <v>0.0158</v>
      </c>
      <c r="G26" s="71">
        <v>1000000</v>
      </c>
      <c r="H26" s="60">
        <f t="shared" si="1"/>
        <v>988645</v>
      </c>
      <c r="I26" s="9"/>
      <c r="J26" s="10"/>
    </row>
    <row r="27" spans="1:10" ht="12.75">
      <c r="A27" s="74">
        <v>5</v>
      </c>
      <c r="B27" s="97">
        <v>0.076</v>
      </c>
      <c r="C27" s="104">
        <v>0.990615</v>
      </c>
      <c r="E27" s="74" t="s">
        <v>51</v>
      </c>
      <c r="F27" s="111">
        <f t="shared" si="0"/>
        <v>0.019</v>
      </c>
      <c r="G27" s="72">
        <v>1000000</v>
      </c>
      <c r="H27" s="61">
        <f t="shared" si="1"/>
        <v>990615</v>
      </c>
      <c r="I27" s="9"/>
      <c r="J27" s="10"/>
    </row>
    <row r="28" spans="1:10" ht="12.75">
      <c r="A28" s="75">
        <v>6</v>
      </c>
      <c r="B28" s="93">
        <v>0.0771</v>
      </c>
      <c r="C28" s="100">
        <v>0.993152</v>
      </c>
      <c r="E28" s="75" t="s">
        <v>52</v>
      </c>
      <c r="F28" s="107">
        <f t="shared" si="0"/>
        <v>0.019275</v>
      </c>
      <c r="G28" s="68">
        <v>1000000</v>
      </c>
      <c r="H28" s="57">
        <f t="shared" si="1"/>
        <v>993152</v>
      </c>
      <c r="I28" s="9"/>
      <c r="J28" s="10"/>
    </row>
    <row r="29" spans="1:10" ht="12.75">
      <c r="A29" s="76">
        <v>7</v>
      </c>
      <c r="B29" s="92">
        <v>0.0782</v>
      </c>
      <c r="C29" s="105">
        <v>0.997521</v>
      </c>
      <c r="E29" s="76" t="s">
        <v>53</v>
      </c>
      <c r="F29" s="112">
        <f t="shared" si="0"/>
        <v>0.01955</v>
      </c>
      <c r="G29" s="67">
        <v>1000000</v>
      </c>
      <c r="H29" s="56">
        <f t="shared" si="1"/>
        <v>997521</v>
      </c>
      <c r="I29" s="9"/>
      <c r="J29" s="10"/>
    </row>
    <row r="30" spans="1:10" ht="12.75">
      <c r="A30" s="77">
        <v>8</v>
      </c>
      <c r="B30" s="98">
        <v>0.0742</v>
      </c>
      <c r="C30" s="106">
        <v>0</v>
      </c>
      <c r="E30" s="77" t="s">
        <v>49</v>
      </c>
      <c r="F30" s="113">
        <f t="shared" si="0"/>
        <v>0.01855</v>
      </c>
      <c r="G30" s="73">
        <v>1000000</v>
      </c>
      <c r="H30" s="62">
        <f t="shared" si="1"/>
        <v>0</v>
      </c>
      <c r="I30" s="12"/>
      <c r="J30" s="10"/>
    </row>
    <row r="31" spans="1:10" ht="12.75">
      <c r="A31" s="208"/>
      <c r="B31" s="209"/>
      <c r="C31" s="210"/>
      <c r="E31" s="208"/>
      <c r="F31" s="211"/>
      <c r="G31" s="212"/>
      <c r="H31" s="208"/>
      <c r="I31" s="12"/>
      <c r="J31" s="10"/>
    </row>
    <row r="32" spans="1:10" s="21" customFormat="1" ht="12.75">
      <c r="A32" s="213"/>
      <c r="B32" s="214"/>
      <c r="C32" s="215"/>
      <c r="E32" s="213"/>
      <c r="F32" s="216"/>
      <c r="G32" s="217"/>
      <c r="H32" s="213"/>
      <c r="I32" s="218"/>
      <c r="J32" s="49"/>
    </row>
    <row r="34" spans="1:3" ht="12.75">
      <c r="A34" s="83">
        <v>1</v>
      </c>
      <c r="B34" s="29" t="s">
        <v>113</v>
      </c>
      <c r="C34" s="28"/>
    </row>
    <row r="35" spans="1:2" ht="12.75">
      <c r="A35" s="4">
        <v>1</v>
      </c>
      <c r="B35" s="114" t="s">
        <v>255</v>
      </c>
    </row>
    <row r="36" spans="1:2" ht="12.75">
      <c r="A36" s="4">
        <v>1</v>
      </c>
      <c r="B36" s="114"/>
    </row>
    <row r="37" spans="1:2" ht="12.75">
      <c r="A37" s="4">
        <v>1</v>
      </c>
      <c r="B37" s="114"/>
    </row>
    <row r="38" spans="1:2" ht="12.75">
      <c r="A38" s="4">
        <v>1</v>
      </c>
      <c r="B38" s="114"/>
    </row>
    <row r="39" spans="1:2" ht="12.75">
      <c r="A39" s="4">
        <v>1</v>
      </c>
      <c r="B39" s="114"/>
    </row>
    <row r="40" spans="1:2" ht="12.75">
      <c r="A40" s="4">
        <v>1</v>
      </c>
      <c r="B40" s="114"/>
    </row>
    <row r="41" spans="1:2" ht="12.75">
      <c r="A41" s="4">
        <v>1</v>
      </c>
      <c r="B41" s="114"/>
    </row>
    <row r="42" spans="1:2" ht="12.75">
      <c r="A42" s="4">
        <v>1</v>
      </c>
      <c r="B42" s="114"/>
    </row>
    <row r="43" spans="1:2" ht="12.75">
      <c r="A43" s="4">
        <v>1</v>
      </c>
      <c r="B43" s="114"/>
    </row>
    <row r="44" spans="1:10" s="21" customFormat="1" ht="12.75">
      <c r="A44" s="4">
        <v>1</v>
      </c>
      <c r="B44" s="214"/>
      <c r="C44" s="215"/>
      <c r="E44" s="213"/>
      <c r="F44" s="216"/>
      <c r="G44" s="217"/>
      <c r="H44" s="213"/>
      <c r="I44" s="218"/>
      <c r="J44" s="49"/>
    </row>
    <row r="45" spans="1:10" s="21" customFormat="1" ht="12.75">
      <c r="A45" s="4">
        <v>1</v>
      </c>
      <c r="B45" s="214"/>
      <c r="C45" s="215"/>
      <c r="E45" s="213"/>
      <c r="F45" s="216"/>
      <c r="G45" s="217"/>
      <c r="H45" s="213"/>
      <c r="I45" s="218"/>
      <c r="J45" s="49"/>
    </row>
    <row r="46" spans="1:10" s="21" customFormat="1" ht="12.75">
      <c r="A46" s="4">
        <v>1</v>
      </c>
      <c r="B46" s="214"/>
      <c r="C46" s="215"/>
      <c r="E46" s="213"/>
      <c r="F46" s="216"/>
      <c r="G46" s="217"/>
      <c r="H46" s="213"/>
      <c r="I46" s="218"/>
      <c r="J46" s="49"/>
    </row>
    <row r="47" spans="1:10" s="21" customFormat="1" ht="12.75">
      <c r="A47" s="4">
        <v>1</v>
      </c>
      <c r="B47" s="214"/>
      <c r="C47" s="215"/>
      <c r="E47" s="213"/>
      <c r="F47" s="216"/>
      <c r="G47" s="217"/>
      <c r="H47" s="213"/>
      <c r="I47" s="218"/>
      <c r="J47" s="49"/>
    </row>
    <row r="48" spans="1:10" s="21" customFormat="1" ht="12.75">
      <c r="A48" s="4">
        <v>1</v>
      </c>
      <c r="B48" s="214"/>
      <c r="C48" s="215"/>
      <c r="E48" s="213"/>
      <c r="F48" s="216"/>
      <c r="G48" s="217"/>
      <c r="H48" s="213"/>
      <c r="I48" s="218"/>
      <c r="J48" s="49"/>
    </row>
    <row r="49" spans="1:10" s="21" customFormat="1" ht="12.75">
      <c r="A49" s="4">
        <v>1</v>
      </c>
      <c r="B49" s="214"/>
      <c r="C49" s="215"/>
      <c r="E49" s="213"/>
      <c r="F49" s="216"/>
      <c r="G49" s="217"/>
      <c r="H49" s="213"/>
      <c r="I49" s="218"/>
      <c r="J49" s="49"/>
    </row>
    <row r="50" spans="1:10" s="21" customFormat="1" ht="12.75">
      <c r="A50" s="4">
        <v>1</v>
      </c>
      <c r="B50" s="214"/>
      <c r="C50" s="215"/>
      <c r="E50" s="213"/>
      <c r="F50" s="216"/>
      <c r="G50" s="217"/>
      <c r="H50" s="213"/>
      <c r="I50" s="218"/>
      <c r="J50" s="49"/>
    </row>
    <row r="51" spans="1:10" s="21" customFormat="1" ht="12.75">
      <c r="A51" s="4">
        <v>1</v>
      </c>
      <c r="B51" s="214"/>
      <c r="C51" s="215"/>
      <c r="E51" s="213"/>
      <c r="F51" s="216"/>
      <c r="G51" s="217"/>
      <c r="H51" s="213"/>
      <c r="I51" s="218"/>
      <c r="J51" s="49"/>
    </row>
    <row r="52" spans="1:10" s="21" customFormat="1" ht="12.75">
      <c r="A52" s="4">
        <v>1</v>
      </c>
      <c r="B52" s="214"/>
      <c r="C52" s="215"/>
      <c r="E52" s="213"/>
      <c r="F52" s="216"/>
      <c r="G52" s="217"/>
      <c r="H52" s="213"/>
      <c r="I52" s="218"/>
      <c r="J52" s="49"/>
    </row>
    <row r="53" spans="1:10" s="21" customFormat="1" ht="12.75">
      <c r="A53" s="4">
        <v>1</v>
      </c>
      <c r="B53" s="214"/>
      <c r="C53" s="215"/>
      <c r="E53" s="213"/>
      <c r="F53" s="216"/>
      <c r="G53" s="217"/>
      <c r="H53" s="213"/>
      <c r="I53" s="218"/>
      <c r="J53" s="49"/>
    </row>
    <row r="54" spans="1:10" s="21" customFormat="1" ht="12.75">
      <c r="A54" s="4">
        <v>1</v>
      </c>
      <c r="B54" s="214"/>
      <c r="C54" s="215"/>
      <c r="E54" s="213"/>
      <c r="F54" s="216"/>
      <c r="G54" s="217"/>
      <c r="H54" s="213"/>
      <c r="I54" s="218"/>
      <c r="J54" s="49"/>
    </row>
    <row r="55" spans="1:10" s="21" customFormat="1" ht="12.75">
      <c r="A55" s="4">
        <v>1</v>
      </c>
      <c r="B55" s="214"/>
      <c r="C55" s="215"/>
      <c r="E55" s="213"/>
      <c r="F55" s="216"/>
      <c r="G55" s="217"/>
      <c r="H55" s="213"/>
      <c r="I55" s="218"/>
      <c r="J55" s="49"/>
    </row>
    <row r="56" spans="1:10" s="21" customFormat="1" ht="12.75">
      <c r="A56" s="4">
        <v>1</v>
      </c>
      <c r="B56" s="214"/>
      <c r="C56" s="215"/>
      <c r="E56" s="213"/>
      <c r="F56" s="216"/>
      <c r="G56" s="217"/>
      <c r="H56" s="213"/>
      <c r="I56" s="218"/>
      <c r="J56" s="49"/>
    </row>
    <row r="57" spans="1:10" s="21" customFormat="1" ht="12.75">
      <c r="A57" s="4">
        <v>1</v>
      </c>
      <c r="B57" s="214"/>
      <c r="C57" s="215"/>
      <c r="E57" s="213"/>
      <c r="F57" s="216"/>
      <c r="G57" s="217"/>
      <c r="H57" s="213"/>
      <c r="I57" s="218"/>
      <c r="J57" s="49"/>
    </row>
    <row r="58" spans="1:10" s="21" customFormat="1" ht="12.75">
      <c r="A58" s="4">
        <v>1</v>
      </c>
      <c r="B58" s="214"/>
      <c r="C58" s="215"/>
      <c r="E58" s="213"/>
      <c r="F58" s="216"/>
      <c r="G58" s="217"/>
      <c r="H58" s="213"/>
      <c r="I58" s="218"/>
      <c r="J58" s="49"/>
    </row>
    <row r="59" spans="1:10" s="21" customFormat="1" ht="12.75">
      <c r="A59" s="4">
        <v>1</v>
      </c>
      <c r="B59" s="214"/>
      <c r="C59" s="215"/>
      <c r="E59" s="213"/>
      <c r="F59" s="216"/>
      <c r="G59" s="217"/>
      <c r="H59" s="213"/>
      <c r="I59" s="218"/>
      <c r="J59" s="49"/>
    </row>
    <row r="60" spans="1:10" s="21" customFormat="1" ht="12.75">
      <c r="A60" s="4">
        <v>1</v>
      </c>
      <c r="B60" s="214"/>
      <c r="C60" s="215"/>
      <c r="E60" s="213"/>
      <c r="F60" s="216"/>
      <c r="G60" s="217"/>
      <c r="H60" s="213"/>
      <c r="I60" s="218"/>
      <c r="J60" s="49"/>
    </row>
    <row r="61" spans="1:10" s="21" customFormat="1" ht="12.75">
      <c r="A61" s="4">
        <v>1</v>
      </c>
      <c r="B61" s="214"/>
      <c r="C61" s="215"/>
      <c r="E61" s="213"/>
      <c r="F61" s="216"/>
      <c r="G61" s="217"/>
      <c r="H61" s="213"/>
      <c r="I61" s="218"/>
      <c r="J61" s="49"/>
    </row>
    <row r="62" spans="1:10" s="21" customFormat="1" ht="12.75">
      <c r="A62" s="4">
        <v>1</v>
      </c>
      <c r="B62" s="214"/>
      <c r="C62" s="215"/>
      <c r="E62" s="213"/>
      <c r="F62" s="216"/>
      <c r="G62" s="217"/>
      <c r="H62" s="213"/>
      <c r="I62" s="218"/>
      <c r="J62" s="49"/>
    </row>
    <row r="63" spans="1:10" s="21" customFormat="1" ht="12.75">
      <c r="A63" s="4">
        <v>1</v>
      </c>
      <c r="B63" s="214"/>
      <c r="C63" s="215"/>
      <c r="E63" s="213"/>
      <c r="F63" s="216"/>
      <c r="G63" s="217"/>
      <c r="H63" s="213"/>
      <c r="I63" s="218"/>
      <c r="J63" s="49"/>
    </row>
    <row r="64" spans="1:10" s="21" customFormat="1" ht="12.75">
      <c r="A64" s="4">
        <v>1</v>
      </c>
      <c r="B64" s="214"/>
      <c r="C64" s="215"/>
      <c r="E64" s="213"/>
      <c r="F64" s="216"/>
      <c r="G64" s="217"/>
      <c r="H64" s="213"/>
      <c r="I64" s="218"/>
      <c r="J64" s="49"/>
    </row>
    <row r="65" spans="1:10" s="21" customFormat="1" ht="12.75">
      <c r="A65" s="4">
        <v>1</v>
      </c>
      <c r="B65" s="214"/>
      <c r="C65" s="215"/>
      <c r="E65" s="213"/>
      <c r="F65" s="216"/>
      <c r="G65" s="217"/>
      <c r="H65" s="213"/>
      <c r="I65" s="218"/>
      <c r="J65" s="49"/>
    </row>
    <row r="66" spans="1:10" s="21" customFormat="1" ht="12.75">
      <c r="A66" s="4">
        <v>1</v>
      </c>
      <c r="B66" s="214"/>
      <c r="C66" s="215"/>
      <c r="E66" s="213"/>
      <c r="F66" s="216"/>
      <c r="G66" s="217"/>
      <c r="H66" s="213"/>
      <c r="I66" s="218"/>
      <c r="J66" s="49"/>
    </row>
    <row r="67" spans="1:10" s="21" customFormat="1" ht="12.75">
      <c r="A67" s="4">
        <v>1</v>
      </c>
      <c r="B67" s="214"/>
      <c r="C67" s="215"/>
      <c r="E67" s="213"/>
      <c r="F67" s="216"/>
      <c r="G67" s="217"/>
      <c r="H67" s="213"/>
      <c r="I67" s="218"/>
      <c r="J67" s="49"/>
    </row>
    <row r="68" spans="1:10" s="21" customFormat="1" ht="12.75">
      <c r="A68" s="4">
        <v>1</v>
      </c>
      <c r="B68" s="214"/>
      <c r="C68" s="215"/>
      <c r="E68" s="213"/>
      <c r="F68" s="216"/>
      <c r="G68" s="217"/>
      <c r="H68" s="213"/>
      <c r="I68" s="218"/>
      <c r="J68" s="49"/>
    </row>
    <row r="69" spans="1:10" s="21" customFormat="1" ht="12.75">
      <c r="A69" s="4">
        <v>1</v>
      </c>
      <c r="B69" s="214"/>
      <c r="C69" s="215"/>
      <c r="E69" s="213"/>
      <c r="F69" s="216"/>
      <c r="G69" s="217"/>
      <c r="H69" s="213"/>
      <c r="I69" s="218"/>
      <c r="J69" s="49"/>
    </row>
    <row r="70" spans="1:10" s="21" customFormat="1" ht="12.75">
      <c r="A70" s="4">
        <v>1</v>
      </c>
      <c r="B70" s="214"/>
      <c r="C70" s="215"/>
      <c r="E70" s="213"/>
      <c r="F70" s="216"/>
      <c r="G70" s="217"/>
      <c r="H70" s="213"/>
      <c r="I70" s="218"/>
      <c r="J70" s="49"/>
    </row>
    <row r="71" spans="1:10" s="21" customFormat="1" ht="12.75">
      <c r="A71" s="4">
        <v>1</v>
      </c>
      <c r="B71" s="214"/>
      <c r="C71" s="215"/>
      <c r="E71" s="213"/>
      <c r="F71" s="216"/>
      <c r="G71" s="217"/>
      <c r="H71" s="213"/>
      <c r="I71" s="218"/>
      <c r="J71" s="49"/>
    </row>
    <row r="72" spans="1:10" s="21" customFormat="1" ht="12.75">
      <c r="A72" s="4">
        <v>1</v>
      </c>
      <c r="B72" s="214"/>
      <c r="C72" s="215"/>
      <c r="E72" s="213"/>
      <c r="F72" s="216"/>
      <c r="G72" s="217"/>
      <c r="H72" s="213"/>
      <c r="I72" s="218"/>
      <c r="J72" s="49"/>
    </row>
    <row r="73" spans="1:10" s="21" customFormat="1" ht="12.75">
      <c r="A73" s="4">
        <v>1</v>
      </c>
      <c r="B73" s="214"/>
      <c r="C73" s="215"/>
      <c r="E73" s="213"/>
      <c r="F73" s="216"/>
      <c r="G73" s="217"/>
      <c r="H73" s="213"/>
      <c r="I73" s="218"/>
      <c r="J73" s="49"/>
    </row>
    <row r="74" spans="1:10" s="21" customFormat="1" ht="12.75">
      <c r="A74" s="4">
        <v>1</v>
      </c>
      <c r="B74" s="214"/>
      <c r="C74" s="215"/>
      <c r="E74" s="213"/>
      <c r="F74" s="216"/>
      <c r="G74" s="217"/>
      <c r="H74" s="213"/>
      <c r="I74" s="218"/>
      <c r="J74" s="49"/>
    </row>
    <row r="75" spans="1:10" s="21" customFormat="1" ht="12.75">
      <c r="A75" s="4"/>
      <c r="B75" s="214"/>
      <c r="C75" s="215"/>
      <c r="E75" s="213"/>
      <c r="F75" s="216"/>
      <c r="G75" s="217"/>
      <c r="H75" s="213"/>
      <c r="I75" s="218"/>
      <c r="J75" s="49"/>
    </row>
    <row r="77" spans="1:3" ht="12.75">
      <c r="A77" s="83">
        <v>2</v>
      </c>
      <c r="B77" s="29" t="s">
        <v>113</v>
      </c>
      <c r="C77" s="28"/>
    </row>
    <row r="78" spans="1:2" ht="12.75">
      <c r="A78" s="4">
        <v>2</v>
      </c>
      <c r="B78" s="114" t="s">
        <v>150</v>
      </c>
    </row>
    <row r="79" spans="1:2" ht="12.75">
      <c r="A79" s="4">
        <v>2</v>
      </c>
      <c r="B79" s="1" t="s">
        <v>151</v>
      </c>
    </row>
    <row r="80" spans="1:2" ht="12.75">
      <c r="A80" s="4"/>
      <c r="B80" s="1"/>
    </row>
    <row r="81" spans="1:2" ht="12.75">
      <c r="A81" s="4">
        <v>2</v>
      </c>
      <c r="B81" s="1" t="s">
        <v>152</v>
      </c>
    </row>
    <row r="82" spans="1:2" ht="12.75">
      <c r="A82" s="4">
        <v>2</v>
      </c>
      <c r="B82" s="1" t="s">
        <v>149</v>
      </c>
    </row>
    <row r="83" spans="1:2" ht="12.75">
      <c r="A83" s="4">
        <v>2</v>
      </c>
      <c r="B83" s="1" t="s">
        <v>0</v>
      </c>
    </row>
    <row r="84" spans="1:2" ht="12.75">
      <c r="A84" s="4">
        <v>2</v>
      </c>
      <c r="B84" s="1" t="s">
        <v>1</v>
      </c>
    </row>
    <row r="85" spans="1:2" ht="12.75">
      <c r="A85" s="4">
        <v>2</v>
      </c>
      <c r="B85" s="1" t="s">
        <v>2</v>
      </c>
    </row>
    <row r="86" spans="1:2" ht="12.75">
      <c r="A86" s="4">
        <v>2</v>
      </c>
      <c r="B86" s="1"/>
    </row>
    <row r="87" spans="1:2" ht="12.75">
      <c r="A87" s="4">
        <v>2</v>
      </c>
      <c r="B87" s="1" t="s">
        <v>3</v>
      </c>
    </row>
    <row r="88" spans="1:2" ht="12.75">
      <c r="A88" s="4">
        <v>2</v>
      </c>
      <c r="B88" s="1" t="s">
        <v>11</v>
      </c>
    </row>
    <row r="89" spans="1:2" ht="12.75">
      <c r="A89" s="4">
        <v>2</v>
      </c>
      <c r="B89" s="1" t="s">
        <v>4</v>
      </c>
    </row>
    <row r="90" spans="1:2" ht="12.75">
      <c r="A90" s="4">
        <v>2</v>
      </c>
      <c r="B90" s="1" t="s">
        <v>5</v>
      </c>
    </row>
    <row r="91" spans="1:2" ht="12.75">
      <c r="A91" s="4">
        <v>2</v>
      </c>
      <c r="B91" s="1" t="s">
        <v>6</v>
      </c>
    </row>
    <row r="92" spans="1:2" ht="12.75">
      <c r="A92" s="4">
        <v>2</v>
      </c>
      <c r="B92" s="1" t="s">
        <v>7</v>
      </c>
    </row>
    <row r="93" spans="1:2" ht="12.75">
      <c r="A93" s="4">
        <v>2</v>
      </c>
      <c r="B93" s="1"/>
    </row>
    <row r="94" spans="1:4" ht="12.75">
      <c r="A94" s="4">
        <v>2</v>
      </c>
      <c r="B94" s="1"/>
      <c r="C94" s="122">
        <f>PMT(B24/4,7,,-1149)</f>
        <v>156.33640729392258</v>
      </c>
      <c r="D94" s="14" t="s">
        <v>153</v>
      </c>
    </row>
    <row r="95" spans="1:4" ht="12.75">
      <c r="A95" s="4">
        <v>2</v>
      </c>
      <c r="B95" s="1"/>
      <c r="C95" s="123">
        <f>RATE(7,C94,,-1149)</f>
        <v>0.01620000000185737</v>
      </c>
      <c r="D95" s="124" t="s">
        <v>9</v>
      </c>
    </row>
    <row r="96" spans="1:4" ht="12.75">
      <c r="A96" s="4">
        <v>2</v>
      </c>
      <c r="B96" s="1"/>
      <c r="C96" s="125">
        <f>PV(C95,7,C94)</f>
        <v>-1026.7523243207106</v>
      </c>
      <c r="D96" s="124" t="s">
        <v>8</v>
      </c>
    </row>
    <row r="97" spans="1:4" ht="12.75">
      <c r="A97" s="4">
        <v>2</v>
      </c>
      <c r="B97" s="1"/>
      <c r="C97" s="125">
        <f>FV(C95,7,C94)</f>
        <v>-1149.0000000064374</v>
      </c>
      <c r="D97" s="124" t="s">
        <v>10</v>
      </c>
    </row>
    <row r="98" spans="1:4" ht="12.75">
      <c r="A98" s="4">
        <v>2</v>
      </c>
      <c r="B98" s="1"/>
      <c r="C98" s="125"/>
      <c r="D98" s="124"/>
    </row>
    <row r="99" spans="1:4" ht="12.75">
      <c r="A99" s="4" t="s">
        <v>35</v>
      </c>
      <c r="B99" s="1"/>
      <c r="C99" s="126"/>
      <c r="D99" s="14"/>
    </row>
    <row r="100" spans="1:2" ht="12.75">
      <c r="A100" s="83">
        <v>3</v>
      </c>
      <c r="B100" s="29" t="s">
        <v>113</v>
      </c>
    </row>
    <row r="101" spans="1:2" ht="12.75">
      <c r="A101" s="4">
        <v>3</v>
      </c>
      <c r="B101" s="114" t="s">
        <v>213</v>
      </c>
    </row>
    <row r="102" spans="1:2" ht="12.75">
      <c r="A102" s="4">
        <v>3</v>
      </c>
      <c r="B102" s="1" t="s">
        <v>212</v>
      </c>
    </row>
    <row r="103" spans="1:2" ht="12.75">
      <c r="A103" s="4">
        <v>3</v>
      </c>
      <c r="B103" s="1" t="s">
        <v>214</v>
      </c>
    </row>
    <row r="104" spans="1:2" ht="12.75">
      <c r="A104" s="4">
        <v>3</v>
      </c>
      <c r="B104" s="1" t="s">
        <v>221</v>
      </c>
    </row>
    <row r="105" spans="1:2" ht="12.75">
      <c r="A105" s="4">
        <v>3</v>
      </c>
      <c r="B105" s="1"/>
    </row>
    <row r="106" spans="1:7" ht="12.75">
      <c r="A106" s="4">
        <v>3</v>
      </c>
      <c r="E106" s="4" t="s">
        <v>191</v>
      </c>
      <c r="F106" s="158" t="s">
        <v>191</v>
      </c>
      <c r="G106" s="1" t="s">
        <v>219</v>
      </c>
    </row>
    <row r="107" spans="1:7" ht="12.75">
      <c r="A107" s="4">
        <v>3</v>
      </c>
      <c r="C107" s="4" t="s">
        <v>222</v>
      </c>
      <c r="E107" s="4" t="s">
        <v>208</v>
      </c>
      <c r="F107" s="158" t="s">
        <v>215</v>
      </c>
      <c r="G107" s="4" t="s">
        <v>43</v>
      </c>
    </row>
    <row r="108" spans="1:7" ht="12.75">
      <c r="A108" s="4">
        <v>3</v>
      </c>
      <c r="C108" s="4" t="s">
        <v>219</v>
      </c>
      <c r="E108" s="4" t="s">
        <v>43</v>
      </c>
      <c r="F108" s="158" t="s">
        <v>216</v>
      </c>
      <c r="G108" s="4" t="s">
        <v>210</v>
      </c>
    </row>
    <row r="109" spans="1:7" ht="13.5" thickBot="1">
      <c r="A109" s="4">
        <v>3</v>
      </c>
      <c r="C109" s="4" t="s">
        <v>189</v>
      </c>
      <c r="E109" s="4" t="s">
        <v>209</v>
      </c>
      <c r="F109" s="158" t="s">
        <v>217</v>
      </c>
      <c r="G109" s="4" t="s">
        <v>218</v>
      </c>
    </row>
    <row r="110" spans="1:7" ht="13.5" thickTop="1">
      <c r="A110" s="4">
        <v>3</v>
      </c>
      <c r="C110" s="219">
        <v>36708</v>
      </c>
      <c r="E110" s="128">
        <v>0</v>
      </c>
      <c r="F110" s="168">
        <v>0</v>
      </c>
      <c r="G110" s="128">
        <f>-F110</f>
        <v>0</v>
      </c>
    </row>
    <row r="111" spans="1:7" ht="12.75">
      <c r="A111" s="4">
        <v>3</v>
      </c>
      <c r="C111" s="220">
        <v>36799</v>
      </c>
      <c r="E111" s="128">
        <v>-174.99999999999807</v>
      </c>
      <c r="F111" s="169">
        <v>1149.3270177278762</v>
      </c>
      <c r="G111" s="128">
        <f>-F111</f>
        <v>-1149.3270177278762</v>
      </c>
    </row>
    <row r="112" spans="1:7" ht="12.75">
      <c r="A112" s="4">
        <v>3</v>
      </c>
      <c r="C112" s="221">
        <v>36891</v>
      </c>
      <c r="E112" s="128">
        <v>0</v>
      </c>
      <c r="F112" s="169">
        <v>0</v>
      </c>
      <c r="G112" s="128">
        <f aca="true" t="shared" si="2" ref="G112:G117">-F112</f>
        <v>0</v>
      </c>
    </row>
    <row r="113" spans="1:7" ht="12.75">
      <c r="A113" s="4">
        <v>3</v>
      </c>
      <c r="C113" s="222">
        <v>36981</v>
      </c>
      <c r="E113" s="128">
        <v>225</v>
      </c>
      <c r="F113" s="169">
        <v>-1073.5805134649675</v>
      </c>
      <c r="G113" s="128">
        <f t="shared" si="2"/>
        <v>1073.5805134649675</v>
      </c>
    </row>
    <row r="114" spans="1:7" ht="12.75">
      <c r="A114" s="4">
        <v>3</v>
      </c>
      <c r="C114" s="223">
        <v>37072</v>
      </c>
      <c r="E114" s="128">
        <v>-2975</v>
      </c>
      <c r="F114" s="169">
        <v>11355.53641569388</v>
      </c>
      <c r="G114" s="128">
        <f t="shared" si="2"/>
        <v>-11355.53641569388</v>
      </c>
    </row>
    <row r="115" spans="1:7" ht="12.75">
      <c r="A115" s="4">
        <v>3</v>
      </c>
      <c r="C115" s="224">
        <v>37164</v>
      </c>
      <c r="E115" s="128">
        <v>-3250</v>
      </c>
      <c r="F115" s="169">
        <v>9385.872160820894</v>
      </c>
      <c r="G115" s="128">
        <f t="shared" si="2"/>
        <v>-9385.872160820894</v>
      </c>
    </row>
    <row r="116" spans="1:7" ht="12.75">
      <c r="A116" s="4">
        <v>3</v>
      </c>
      <c r="C116" s="220">
        <v>37256</v>
      </c>
      <c r="E116" s="128">
        <v>-3525</v>
      </c>
      <c r="F116" s="169">
        <v>6848.519130850615</v>
      </c>
      <c r="G116" s="128">
        <f t="shared" si="2"/>
        <v>-6848.519130850615</v>
      </c>
    </row>
    <row r="117" spans="1:7" ht="13.5" thickBot="1">
      <c r="A117" s="4">
        <v>3</v>
      </c>
      <c r="C117" s="225">
        <v>37346</v>
      </c>
      <c r="E117" s="128">
        <v>-2525</v>
      </c>
      <c r="F117" s="170">
        <v>2479.014285013017</v>
      </c>
      <c r="G117" s="128">
        <f t="shared" si="2"/>
        <v>-2479.014285013017</v>
      </c>
    </row>
    <row r="118" spans="1:6" ht="13.5" thickTop="1">
      <c r="A118" s="4">
        <v>3</v>
      </c>
      <c r="C118" s="226">
        <v>37437</v>
      </c>
      <c r="D118" s="159" t="s">
        <v>220</v>
      </c>
      <c r="E118" s="128">
        <v>-12225</v>
      </c>
      <c r="F118" s="128"/>
    </row>
    <row r="119" ht="12.75">
      <c r="A119" s="4">
        <v>3</v>
      </c>
    </row>
    <row r="120" spans="1:2" ht="18">
      <c r="A120" s="4" t="s">
        <v>35</v>
      </c>
      <c r="B120" s="176" t="s">
        <v>232</v>
      </c>
    </row>
    <row r="121" spans="1:2" ht="12.75">
      <c r="A121" s="177">
        <v>3</v>
      </c>
      <c r="B121" t="s">
        <v>223</v>
      </c>
    </row>
    <row r="122" ht="12.75">
      <c r="A122" s="177">
        <v>3</v>
      </c>
    </row>
    <row r="123" spans="1:5" ht="12.75">
      <c r="A123" s="177">
        <v>3</v>
      </c>
      <c r="B123" s="4" t="s">
        <v>189</v>
      </c>
      <c r="C123" s="4" t="s">
        <v>224</v>
      </c>
      <c r="D123" s="4" t="s">
        <v>190</v>
      </c>
      <c r="E123" s="4" t="s">
        <v>227</v>
      </c>
    </row>
    <row r="124" spans="1:4" ht="12.75">
      <c r="A124" s="177">
        <v>3</v>
      </c>
      <c r="B124" s="155">
        <v>36799</v>
      </c>
      <c r="C124" s="172">
        <f>B24</f>
        <v>0.0648</v>
      </c>
      <c r="D124" s="156">
        <f>F24</f>
        <v>0.0162</v>
      </c>
    </row>
    <row r="125" spans="1:4" ht="12.75">
      <c r="A125" s="177">
        <v>3</v>
      </c>
      <c r="B125" s="155">
        <v>36708</v>
      </c>
      <c r="C125" s="172">
        <f>B23</f>
        <v>0.0641</v>
      </c>
      <c r="D125" s="156">
        <f>F23</f>
        <v>0.016025</v>
      </c>
    </row>
    <row r="126" spans="1:5" ht="12.75">
      <c r="A126" s="177">
        <v>3</v>
      </c>
      <c r="C126" s="159" t="s">
        <v>225</v>
      </c>
      <c r="D126" s="156">
        <f>D124-D125</f>
        <v>0.00017499999999999807</v>
      </c>
      <c r="E126" s="173">
        <f>B124-B125</f>
        <v>91</v>
      </c>
    </row>
    <row r="127" spans="1:5" ht="12.75">
      <c r="A127" s="177">
        <v>3</v>
      </c>
      <c r="C127" t="s">
        <v>226</v>
      </c>
      <c r="D127" s="156">
        <f>4*D126</f>
        <v>0.0006999999999999923</v>
      </c>
      <c r="E127" s="24" t="s">
        <v>228</v>
      </c>
    </row>
    <row r="128" spans="1:4" ht="12.75">
      <c r="A128" s="177">
        <v>3</v>
      </c>
      <c r="C128" s="159" t="s">
        <v>231</v>
      </c>
      <c r="D128" t="s">
        <v>230</v>
      </c>
    </row>
    <row r="129" spans="1:4" ht="12.75">
      <c r="A129" s="177">
        <v>3</v>
      </c>
      <c r="B129" s="171">
        <f>B124</f>
        <v>36799</v>
      </c>
      <c r="C129" s="159" t="s">
        <v>231</v>
      </c>
      <c r="D129" s="174">
        <f>G22*D127*E126/365</f>
        <v>174.52054794520353</v>
      </c>
    </row>
    <row r="130" ht="12.75">
      <c r="A130" s="177">
        <v>3</v>
      </c>
    </row>
    <row r="131" spans="1:2" ht="12.75">
      <c r="A131" s="177">
        <v>3</v>
      </c>
      <c r="B131" t="s">
        <v>233</v>
      </c>
    </row>
    <row r="132" spans="1:2" ht="12.75">
      <c r="A132" s="177">
        <v>3</v>
      </c>
      <c r="B132" t="s">
        <v>234</v>
      </c>
    </row>
    <row r="133" spans="1:2" ht="12.75">
      <c r="A133" s="177">
        <v>3</v>
      </c>
      <c r="B133" t="s">
        <v>235</v>
      </c>
    </row>
    <row r="134" spans="1:8" ht="12.75">
      <c r="A134" s="177">
        <v>3</v>
      </c>
      <c r="B134" s="182"/>
      <c r="C134" s="182"/>
      <c r="D134" s="182"/>
      <c r="E134" s="182"/>
      <c r="F134" s="182"/>
      <c r="G134" s="182"/>
      <c r="H134" s="182"/>
    </row>
    <row r="135" spans="1:8" ht="12.75">
      <c r="A135" s="177">
        <v>3</v>
      </c>
      <c r="D135" s="1"/>
      <c r="E135" s="1"/>
      <c r="F135" s="4" t="s">
        <v>237</v>
      </c>
      <c r="G135" s="4" t="s">
        <v>109</v>
      </c>
      <c r="H135" s="4" t="s">
        <v>109</v>
      </c>
    </row>
    <row r="136" spans="1:8" ht="12.75">
      <c r="A136" s="177">
        <v>3</v>
      </c>
      <c r="D136" s="4" t="s">
        <v>237</v>
      </c>
      <c r="E136" s="127" t="s">
        <v>238</v>
      </c>
      <c r="F136" s="4" t="s">
        <v>236</v>
      </c>
      <c r="G136" s="4" t="s">
        <v>239</v>
      </c>
      <c r="H136" s="4" t="s">
        <v>43</v>
      </c>
    </row>
    <row r="137" spans="1:8" ht="12.75">
      <c r="A137" s="177">
        <v>3</v>
      </c>
      <c r="B137">
        <v>0</v>
      </c>
      <c r="C137" s="155">
        <f aca="true" t="shared" si="3" ref="C137:C145">C110</f>
        <v>36708</v>
      </c>
      <c r="D137" s="24"/>
      <c r="E137" s="128"/>
      <c r="F137" s="24"/>
      <c r="H137" s="4" t="s">
        <v>240</v>
      </c>
    </row>
    <row r="138" spans="1:8" ht="12.75">
      <c r="A138" s="177">
        <v>3</v>
      </c>
      <c r="B138">
        <v>1</v>
      </c>
      <c r="C138" s="155">
        <f t="shared" si="3"/>
        <v>36799</v>
      </c>
      <c r="H138" s="157">
        <f>C138</f>
        <v>36799</v>
      </c>
    </row>
    <row r="139" spans="1:8" ht="12.75">
      <c r="A139" s="177">
        <v>3</v>
      </c>
      <c r="B139">
        <v>2</v>
      </c>
      <c r="C139" s="155">
        <f t="shared" si="3"/>
        <v>36891</v>
      </c>
      <c r="D139" s="156">
        <f>F$23</f>
        <v>0.016025</v>
      </c>
      <c r="E139" s="128">
        <v>1</v>
      </c>
      <c r="F139" s="178">
        <f>PV(D139,B139-B$138,0,-E139)</f>
        <v>0.9842277503014198</v>
      </c>
      <c r="G139" s="179">
        <f>E111</f>
        <v>-174.99999999999807</v>
      </c>
      <c r="H139" s="128">
        <f>G139*F139</f>
        <v>-172.23985630274657</v>
      </c>
    </row>
    <row r="140" spans="1:8" ht="12.75">
      <c r="A140" s="177">
        <v>3</v>
      </c>
      <c r="B140">
        <v>3</v>
      </c>
      <c r="C140" s="155">
        <f t="shared" si="3"/>
        <v>36981</v>
      </c>
      <c r="D140" s="156">
        <f aca="true" t="shared" si="4" ref="D140:D145">F$23</f>
        <v>0.016025</v>
      </c>
      <c r="E140" s="128">
        <v>1</v>
      </c>
      <c r="F140" s="178">
        <f aca="true" t="shared" si="5" ref="F140:F145">PV(D140,B140-B$138,0,-E140)</f>
        <v>0.9687042644633939</v>
      </c>
      <c r="G140" s="179">
        <f aca="true" t="shared" si="6" ref="G140:G145">G139</f>
        <v>-174.99999999999807</v>
      </c>
      <c r="H140" s="128">
        <f aca="true" t="shared" si="7" ref="H140:H145">G140*F140</f>
        <v>-169.52324628109204</v>
      </c>
    </row>
    <row r="141" spans="1:8" ht="12.75">
      <c r="A141" s="177">
        <v>3</v>
      </c>
      <c r="B141">
        <v>4</v>
      </c>
      <c r="C141" s="155">
        <f t="shared" si="3"/>
        <v>37072</v>
      </c>
      <c r="D141" s="156">
        <f t="shared" si="4"/>
        <v>0.016025</v>
      </c>
      <c r="E141" s="128">
        <v>1</v>
      </c>
      <c r="F141" s="178">
        <f t="shared" si="5"/>
        <v>0.9534256189201977</v>
      </c>
      <c r="G141" s="179">
        <f t="shared" si="6"/>
        <v>-174.99999999999807</v>
      </c>
      <c r="H141" s="128">
        <f t="shared" si="7"/>
        <v>-166.84948331103277</v>
      </c>
    </row>
    <row r="142" spans="1:8" ht="12.75">
      <c r="A142" s="177">
        <v>3</v>
      </c>
      <c r="B142">
        <v>5</v>
      </c>
      <c r="C142" s="155">
        <f t="shared" si="3"/>
        <v>37164</v>
      </c>
      <c r="D142" s="156">
        <f t="shared" si="4"/>
        <v>0.016025</v>
      </c>
      <c r="E142" s="128">
        <v>1</v>
      </c>
      <c r="F142" s="178">
        <f t="shared" si="5"/>
        <v>0.9383879519895649</v>
      </c>
      <c r="G142" s="179">
        <f t="shared" si="6"/>
        <v>-174.99999999999807</v>
      </c>
      <c r="H142" s="128">
        <f t="shared" si="7"/>
        <v>-164.21789159817206</v>
      </c>
    </row>
    <row r="143" spans="1:8" ht="12.75">
      <c r="A143" s="177">
        <v>3</v>
      </c>
      <c r="B143">
        <v>6</v>
      </c>
      <c r="C143" s="155">
        <f t="shared" si="3"/>
        <v>37256</v>
      </c>
      <c r="D143" s="156">
        <f t="shared" si="4"/>
        <v>0.016025</v>
      </c>
      <c r="E143" s="128">
        <v>1</v>
      </c>
      <c r="F143" s="178">
        <f t="shared" si="5"/>
        <v>0.9235874628966463</v>
      </c>
      <c r="G143" s="179">
        <f t="shared" si="6"/>
        <v>-174.99999999999807</v>
      </c>
      <c r="H143" s="128">
        <f t="shared" si="7"/>
        <v>-161.62780600691133</v>
      </c>
    </row>
    <row r="144" spans="1:8" ht="12.75">
      <c r="A144" s="177">
        <v>3</v>
      </c>
      <c r="B144">
        <v>7</v>
      </c>
      <c r="C144" s="155">
        <f t="shared" si="3"/>
        <v>37346</v>
      </c>
      <c r="D144" s="156">
        <f t="shared" si="4"/>
        <v>0.016025</v>
      </c>
      <c r="E144" s="128">
        <v>1</v>
      </c>
      <c r="F144" s="178">
        <f t="shared" si="5"/>
        <v>0.909020410813362</v>
      </c>
      <c r="G144" s="179">
        <f t="shared" si="6"/>
        <v>-174.99999999999807</v>
      </c>
      <c r="H144" s="128">
        <f t="shared" si="7"/>
        <v>-159.0785718923366</v>
      </c>
    </row>
    <row r="145" spans="1:8" ht="13.5" thickBot="1">
      <c r="A145" s="177">
        <v>3</v>
      </c>
      <c r="B145">
        <v>8</v>
      </c>
      <c r="C145" s="155">
        <f t="shared" si="3"/>
        <v>37437</v>
      </c>
      <c r="D145" s="156">
        <f t="shared" si="4"/>
        <v>0.016025</v>
      </c>
      <c r="E145" s="128">
        <v>1</v>
      </c>
      <c r="F145" s="178">
        <f t="shared" si="5"/>
        <v>0.8946831139129077</v>
      </c>
      <c r="G145" s="179">
        <f t="shared" si="6"/>
        <v>-174.99999999999807</v>
      </c>
      <c r="H145" s="180">
        <f t="shared" si="7"/>
        <v>-156.56954493475712</v>
      </c>
    </row>
    <row r="146" spans="1:8" ht="13.5" thickTop="1">
      <c r="A146" s="177">
        <v>3</v>
      </c>
      <c r="B146" s="155" t="s">
        <v>35</v>
      </c>
      <c r="G146" s="159" t="s">
        <v>220</v>
      </c>
      <c r="H146" s="181">
        <f>SUM(H139:H145)</f>
        <v>-1150.1064003270485</v>
      </c>
    </row>
    <row r="147" spans="1:8" ht="13.5" thickBot="1">
      <c r="A147" s="177">
        <v>3</v>
      </c>
      <c r="D147" t="s">
        <v>244</v>
      </c>
      <c r="H147" s="180">
        <f>H148-H146</f>
        <v>0.7793825991723224</v>
      </c>
    </row>
    <row r="148" spans="1:9" ht="14.25" thickBot="1" thickTop="1">
      <c r="A148" s="177">
        <v>3</v>
      </c>
      <c r="F148" s="171">
        <f>C138</f>
        <v>36799</v>
      </c>
      <c r="G148" s="159" t="s">
        <v>229</v>
      </c>
      <c r="H148" s="186">
        <f>G111</f>
        <v>-1149.3270177278762</v>
      </c>
      <c r="I148" s="184"/>
    </row>
    <row r="149" spans="1:4" ht="13.5" thickTop="1">
      <c r="A149" s="177">
        <v>3</v>
      </c>
      <c r="D149" s="175" t="s">
        <v>241</v>
      </c>
    </row>
    <row r="150" spans="1:4" ht="12.75">
      <c r="A150" s="177">
        <v>3</v>
      </c>
      <c r="D150" s="175" t="s">
        <v>242</v>
      </c>
    </row>
    <row r="151" spans="1:4" ht="12.75">
      <c r="A151" s="177">
        <v>3</v>
      </c>
      <c r="D151" s="175" t="s">
        <v>243</v>
      </c>
    </row>
    <row r="152" ht="12.75">
      <c r="A152" s="177">
        <v>3</v>
      </c>
    </row>
    <row r="153" spans="1:9" ht="12.75">
      <c r="A153" s="177">
        <v>3</v>
      </c>
      <c r="B153" s="32"/>
      <c r="C153" s="32"/>
      <c r="D153" s="32"/>
      <c r="E153" s="32"/>
      <c r="F153" s="32"/>
      <c r="G153" s="32"/>
      <c r="H153" s="32"/>
      <c r="I153" s="32"/>
    </row>
    <row r="154" spans="1:8" ht="12.75">
      <c r="A154" s="177">
        <v>3</v>
      </c>
      <c r="D154" s="1"/>
      <c r="E154" s="1"/>
      <c r="F154" s="4" t="s">
        <v>237</v>
      </c>
      <c r="G154" s="4" t="s">
        <v>109</v>
      </c>
      <c r="H154" s="4" t="s">
        <v>109</v>
      </c>
    </row>
    <row r="155" spans="1:8" ht="12.75">
      <c r="A155" s="177">
        <v>3</v>
      </c>
      <c r="D155" s="4" t="s">
        <v>237</v>
      </c>
      <c r="E155" s="127" t="s">
        <v>238</v>
      </c>
      <c r="F155" s="4" t="s">
        <v>236</v>
      </c>
      <c r="G155" s="4" t="s">
        <v>239</v>
      </c>
      <c r="H155" s="4" t="s">
        <v>43</v>
      </c>
    </row>
    <row r="156" spans="1:8" ht="12.75">
      <c r="A156" s="177">
        <v>3</v>
      </c>
      <c r="B156">
        <v>0</v>
      </c>
      <c r="C156" s="155">
        <f>C110</f>
        <v>36708</v>
      </c>
      <c r="D156" s="24"/>
      <c r="E156" s="128"/>
      <c r="F156" s="24"/>
      <c r="H156" s="4" t="s">
        <v>240</v>
      </c>
    </row>
    <row r="157" spans="1:9" ht="12.75">
      <c r="A157" s="177">
        <v>3</v>
      </c>
      <c r="B157">
        <v>1</v>
      </c>
      <c r="C157" s="155">
        <f aca="true" t="shared" si="8" ref="C157:C164">C111</f>
        <v>36799</v>
      </c>
      <c r="H157" s="157">
        <f>C158</f>
        <v>36891</v>
      </c>
      <c r="I157" s="39"/>
    </row>
    <row r="158" spans="1:8" ht="12.75">
      <c r="A158" s="177">
        <v>3</v>
      </c>
      <c r="B158">
        <v>2</v>
      </c>
      <c r="C158" s="155">
        <f t="shared" si="8"/>
        <v>36891</v>
      </c>
      <c r="D158" s="156" t="s">
        <v>35</v>
      </c>
      <c r="E158" s="128" t="s">
        <v>35</v>
      </c>
      <c r="F158" s="178" t="s">
        <v>35</v>
      </c>
      <c r="G158" s="179" t="s">
        <v>35</v>
      </c>
      <c r="H158" s="128" t="s">
        <v>35</v>
      </c>
    </row>
    <row r="159" spans="1:8" ht="12.75">
      <c r="A159" s="177">
        <v>3</v>
      </c>
      <c r="B159">
        <v>3</v>
      </c>
      <c r="C159" s="155">
        <f t="shared" si="8"/>
        <v>36981</v>
      </c>
      <c r="D159" s="156">
        <f aca="true" t="shared" si="9" ref="D159:D164">F$24</f>
        <v>0.0162</v>
      </c>
      <c r="E159" s="128">
        <v>1</v>
      </c>
      <c r="F159" s="178">
        <f aca="true" t="shared" si="10" ref="F159:F164">PV(D159,B159-B$158,0,-E159)</f>
        <v>0.98405825624877</v>
      </c>
      <c r="G159" s="179">
        <f>E112</f>
        <v>0</v>
      </c>
      <c r="H159" s="128">
        <f aca="true" t="shared" si="11" ref="H159:H164">G159*F159</f>
        <v>0</v>
      </c>
    </row>
    <row r="160" spans="1:8" ht="12.75">
      <c r="A160" s="177">
        <v>3</v>
      </c>
      <c r="B160">
        <v>4</v>
      </c>
      <c r="C160" s="155">
        <f t="shared" si="8"/>
        <v>37072</v>
      </c>
      <c r="D160" s="156">
        <f t="shared" si="9"/>
        <v>0.0162</v>
      </c>
      <c r="E160" s="128">
        <v>1</v>
      </c>
      <c r="F160" s="178">
        <f t="shared" si="10"/>
        <v>0.9683706516913698</v>
      </c>
      <c r="G160" s="179">
        <f>G159</f>
        <v>0</v>
      </c>
      <c r="H160" s="128">
        <f t="shared" si="11"/>
        <v>0</v>
      </c>
    </row>
    <row r="161" spans="1:8" ht="12.75">
      <c r="A161" s="177">
        <v>3</v>
      </c>
      <c r="B161">
        <v>5</v>
      </c>
      <c r="C161" s="155">
        <f t="shared" si="8"/>
        <v>37164</v>
      </c>
      <c r="D161" s="156">
        <f t="shared" si="9"/>
        <v>0.0162</v>
      </c>
      <c r="E161" s="128">
        <v>1</v>
      </c>
      <c r="F161" s="178">
        <f t="shared" si="10"/>
        <v>0.9529331349058943</v>
      </c>
      <c r="G161" s="179">
        <f>G160</f>
        <v>0</v>
      </c>
      <c r="H161" s="128">
        <f t="shared" si="11"/>
        <v>0</v>
      </c>
    </row>
    <row r="162" spans="1:8" ht="12.75">
      <c r="A162" s="177">
        <v>3</v>
      </c>
      <c r="B162">
        <v>6</v>
      </c>
      <c r="C162" s="155">
        <f t="shared" si="8"/>
        <v>37256</v>
      </c>
      <c r="D162" s="156">
        <f t="shared" si="9"/>
        <v>0.0162</v>
      </c>
      <c r="E162" s="128">
        <v>1</v>
      </c>
      <c r="F162" s="178">
        <f t="shared" si="10"/>
        <v>0.9377417190571683</v>
      </c>
      <c r="G162" s="179">
        <f>G161</f>
        <v>0</v>
      </c>
      <c r="H162" s="128">
        <f t="shared" si="11"/>
        <v>0</v>
      </c>
    </row>
    <row r="163" spans="1:8" ht="12.75">
      <c r="A163" s="177">
        <v>3</v>
      </c>
      <c r="B163">
        <v>7</v>
      </c>
      <c r="C163" s="155">
        <f t="shared" si="8"/>
        <v>37346</v>
      </c>
      <c r="D163" s="156">
        <f t="shared" si="9"/>
        <v>0.0162</v>
      </c>
      <c r="E163" s="128">
        <v>1</v>
      </c>
      <c r="F163" s="178">
        <f t="shared" si="10"/>
        <v>0.922792480867121</v>
      </c>
      <c r="G163" s="179">
        <f>G162</f>
        <v>0</v>
      </c>
      <c r="H163" s="128">
        <f t="shared" si="11"/>
        <v>0</v>
      </c>
    </row>
    <row r="164" spans="1:8" ht="13.5" thickBot="1">
      <c r="A164" s="177">
        <v>3</v>
      </c>
      <c r="B164">
        <v>8</v>
      </c>
      <c r="C164" s="155">
        <f t="shared" si="8"/>
        <v>37437</v>
      </c>
      <c r="D164" s="156">
        <f t="shared" si="9"/>
        <v>0.0162</v>
      </c>
      <c r="E164" s="128">
        <v>1</v>
      </c>
      <c r="F164" s="178">
        <f t="shared" si="10"/>
        <v>0.9080815596015754</v>
      </c>
      <c r="G164" s="179">
        <f>G163</f>
        <v>0</v>
      </c>
      <c r="H164" s="180">
        <f t="shared" si="11"/>
        <v>0</v>
      </c>
    </row>
    <row r="165" spans="1:8" ht="13.5" thickTop="1">
      <c r="A165" s="177">
        <v>3</v>
      </c>
      <c r="B165" s="155" t="s">
        <v>35</v>
      </c>
      <c r="G165" s="159" t="s">
        <v>220</v>
      </c>
      <c r="H165" s="181">
        <f>SUM(H158:H164)</f>
        <v>0</v>
      </c>
    </row>
    <row r="166" spans="1:8" ht="13.5" thickBot="1">
      <c r="A166" s="177">
        <v>3</v>
      </c>
      <c r="D166" t="s">
        <v>244</v>
      </c>
      <c r="H166" s="180">
        <f>H167-H165</f>
        <v>0</v>
      </c>
    </row>
    <row r="167" spans="1:9" ht="14.25" thickBot="1" thickTop="1">
      <c r="A167" s="177">
        <v>3</v>
      </c>
      <c r="F167" s="171">
        <f>C157</f>
        <v>36799</v>
      </c>
      <c r="G167" s="159" t="s">
        <v>229</v>
      </c>
      <c r="H167" s="186">
        <f>G112</f>
        <v>0</v>
      </c>
      <c r="I167" s="39"/>
    </row>
    <row r="168" spans="1:8" ht="13.5" thickTop="1">
      <c r="A168" s="177">
        <v>3</v>
      </c>
      <c r="D168" s="175" t="s">
        <v>241</v>
      </c>
      <c r="H168" s="90">
        <f>F113</f>
        <v>-1073.5805134649675</v>
      </c>
    </row>
    <row r="169" spans="1:4" ht="12.75">
      <c r="A169" s="177">
        <v>3</v>
      </c>
      <c r="D169" s="175" t="s">
        <v>242</v>
      </c>
    </row>
    <row r="170" spans="1:4" ht="12.75">
      <c r="A170" s="177">
        <v>3</v>
      </c>
      <c r="D170" s="175" t="s">
        <v>243</v>
      </c>
    </row>
    <row r="171" ht="12.75">
      <c r="A171" s="177">
        <v>3</v>
      </c>
    </row>
    <row r="172" spans="1:9" ht="12.75">
      <c r="A172" s="177">
        <v>3</v>
      </c>
      <c r="B172" s="35"/>
      <c r="C172" s="35"/>
      <c r="D172" s="35"/>
      <c r="E172" s="35"/>
      <c r="F172" s="35"/>
      <c r="G172" s="35"/>
      <c r="H172" s="35"/>
      <c r="I172" s="35"/>
    </row>
    <row r="173" spans="1:8" ht="12.75">
      <c r="A173" s="177">
        <v>3</v>
      </c>
      <c r="D173" s="1"/>
      <c r="E173" s="1"/>
      <c r="F173" s="4" t="s">
        <v>237</v>
      </c>
      <c r="G173" s="4" t="s">
        <v>109</v>
      </c>
      <c r="H173" s="4" t="s">
        <v>109</v>
      </c>
    </row>
    <row r="174" spans="1:8" ht="12.75">
      <c r="A174" s="177">
        <v>3</v>
      </c>
      <c r="D174" s="4" t="s">
        <v>237</v>
      </c>
      <c r="E174" s="127" t="s">
        <v>238</v>
      </c>
      <c r="F174" s="4" t="s">
        <v>236</v>
      </c>
      <c r="G174" s="4" t="s">
        <v>239</v>
      </c>
      <c r="H174" s="4" t="s">
        <v>43</v>
      </c>
    </row>
    <row r="175" spans="1:8" ht="12.75">
      <c r="A175" s="177">
        <v>3</v>
      </c>
      <c r="B175">
        <v>0</v>
      </c>
      <c r="C175" s="155" t="str">
        <f>C129</f>
        <v>Swap Payment =</v>
      </c>
      <c r="D175" s="24"/>
      <c r="E175" s="128"/>
      <c r="F175" s="24"/>
      <c r="H175" s="4" t="s">
        <v>240</v>
      </c>
    </row>
    <row r="176" spans="1:9" ht="12.75">
      <c r="A176" s="177">
        <v>3</v>
      </c>
      <c r="B176">
        <v>1</v>
      </c>
      <c r="C176" s="155">
        <f>C110</f>
        <v>36708</v>
      </c>
      <c r="H176" s="157">
        <f>C178</f>
        <v>36891</v>
      </c>
      <c r="I176" s="185"/>
    </row>
    <row r="177" spans="1:8" ht="12.75">
      <c r="A177" s="177">
        <v>3</v>
      </c>
      <c r="B177">
        <v>2</v>
      </c>
      <c r="C177" s="155">
        <f aca="true" t="shared" si="12" ref="C177:C183">C111</f>
        <v>36799</v>
      </c>
      <c r="D177" s="156" t="s">
        <v>35</v>
      </c>
      <c r="E177" s="128" t="s">
        <v>35</v>
      </c>
      <c r="F177" s="178" t="s">
        <v>35</v>
      </c>
      <c r="G177" s="179" t="s">
        <v>35</v>
      </c>
      <c r="H177" s="126" t="s">
        <v>35</v>
      </c>
    </row>
    <row r="178" spans="1:8" ht="12.75">
      <c r="A178" s="177">
        <v>3</v>
      </c>
      <c r="B178">
        <v>3</v>
      </c>
      <c r="C178" s="155">
        <f t="shared" si="12"/>
        <v>36891</v>
      </c>
      <c r="D178" s="156" t="s">
        <v>35</v>
      </c>
      <c r="E178" s="128" t="s">
        <v>35</v>
      </c>
      <c r="F178" s="178" t="s">
        <v>35</v>
      </c>
      <c r="G178" s="179" t="s">
        <v>35</v>
      </c>
      <c r="H178" s="128" t="s">
        <v>35</v>
      </c>
    </row>
    <row r="179" spans="1:8" ht="12.75">
      <c r="A179" s="177">
        <v>3</v>
      </c>
      <c r="B179">
        <v>4</v>
      </c>
      <c r="C179" s="155">
        <f t="shared" si="12"/>
        <v>36981</v>
      </c>
      <c r="D179" s="156">
        <f>F$25</f>
        <v>0.016025</v>
      </c>
      <c r="E179" s="128">
        <v>1</v>
      </c>
      <c r="F179" s="178">
        <f>PV(D179,B179-B$178,0,-E179)</f>
        <v>0.9842277503014198</v>
      </c>
      <c r="G179" s="179">
        <f>E113</f>
        <v>225</v>
      </c>
      <c r="H179" s="128">
        <f>G179*F179</f>
        <v>221.45124381781946</v>
      </c>
    </row>
    <row r="180" spans="1:8" ht="12.75">
      <c r="A180" s="177">
        <v>3</v>
      </c>
      <c r="B180">
        <v>5</v>
      </c>
      <c r="C180" s="155">
        <f t="shared" si="12"/>
        <v>37072</v>
      </c>
      <c r="D180" s="156">
        <f>F$25</f>
        <v>0.016025</v>
      </c>
      <c r="E180" s="128">
        <v>1</v>
      </c>
      <c r="F180" s="178">
        <f>PV(D180,B180-B$178,0,-E180)</f>
        <v>0.9687042644633939</v>
      </c>
      <c r="G180" s="179">
        <f>G179</f>
        <v>225</v>
      </c>
      <c r="H180" s="128">
        <f>G180*F180</f>
        <v>217.95845950426363</v>
      </c>
    </row>
    <row r="181" spans="1:8" ht="12.75">
      <c r="A181" s="177">
        <v>3</v>
      </c>
      <c r="B181">
        <v>6</v>
      </c>
      <c r="C181" s="155">
        <f t="shared" si="12"/>
        <v>37164</v>
      </c>
      <c r="D181" s="156">
        <f>F$25</f>
        <v>0.016025</v>
      </c>
      <c r="E181" s="128">
        <v>1</v>
      </c>
      <c r="F181" s="178">
        <f>PV(D181,B181-B$178,0,-E181)</f>
        <v>0.9534256189201977</v>
      </c>
      <c r="G181" s="179">
        <f>G180</f>
        <v>225</v>
      </c>
      <c r="H181" s="128">
        <f>G181*F181</f>
        <v>214.52076425704448</v>
      </c>
    </row>
    <row r="182" spans="1:8" ht="12.75">
      <c r="A182" s="177">
        <v>3</v>
      </c>
      <c r="B182">
        <v>7</v>
      </c>
      <c r="C182" s="155">
        <f t="shared" si="12"/>
        <v>37256</v>
      </c>
      <c r="D182" s="156">
        <f>F$25</f>
        <v>0.016025</v>
      </c>
      <c r="E182" s="128">
        <v>1</v>
      </c>
      <c r="F182" s="178">
        <f>PV(D182,B182-B$178,0,-E182)</f>
        <v>0.9383879519895649</v>
      </c>
      <c r="G182" s="179">
        <f>G181</f>
        <v>225</v>
      </c>
      <c r="H182" s="128">
        <f>G182*F182</f>
        <v>211.1372891976521</v>
      </c>
    </row>
    <row r="183" spans="1:8" ht="13.5" thickBot="1">
      <c r="A183" s="177">
        <v>3</v>
      </c>
      <c r="B183">
        <v>8</v>
      </c>
      <c r="C183" s="155">
        <f t="shared" si="12"/>
        <v>37346</v>
      </c>
      <c r="D183" s="156">
        <f>F$25</f>
        <v>0.016025</v>
      </c>
      <c r="E183" s="128">
        <v>1</v>
      </c>
      <c r="F183" s="178">
        <f>PV(D183,B183-B$178,0,-E183)</f>
        <v>0.9235874628966463</v>
      </c>
      <c r="G183" s="179">
        <f>G182</f>
        <v>225</v>
      </c>
      <c r="H183" s="180">
        <f>G183*F183</f>
        <v>207.8071791517454</v>
      </c>
    </row>
    <row r="184" spans="1:8" ht="13.5" thickTop="1">
      <c r="A184" s="177">
        <v>3</v>
      </c>
      <c r="B184" s="155" t="s">
        <v>35</v>
      </c>
      <c r="G184" s="159" t="s">
        <v>220</v>
      </c>
      <c r="H184" s="181">
        <f>SUM(H177:H183)</f>
        <v>1072.874935928525</v>
      </c>
    </row>
    <row r="185" spans="1:8" ht="13.5" thickBot="1">
      <c r="A185" s="177">
        <v>3</v>
      </c>
      <c r="D185" t="s">
        <v>244</v>
      </c>
      <c r="H185" s="180">
        <f>H186-H184</f>
        <v>0.7055775364424335</v>
      </c>
    </row>
    <row r="186" spans="1:9" ht="14.25" thickBot="1" thickTop="1">
      <c r="A186" s="177">
        <v>3</v>
      </c>
      <c r="F186" s="171">
        <f>C178</f>
        <v>36891</v>
      </c>
      <c r="G186" s="159" t="s">
        <v>229</v>
      </c>
      <c r="H186" s="183">
        <f>G113</f>
        <v>1073.5805134649675</v>
      </c>
      <c r="I186" s="185"/>
    </row>
    <row r="187" spans="1:4" ht="13.5" thickTop="1">
      <c r="A187" s="177">
        <v>3</v>
      </c>
      <c r="D187" s="175" t="s">
        <v>241</v>
      </c>
    </row>
    <row r="188" spans="1:4" ht="12.75">
      <c r="A188" s="177">
        <v>3</v>
      </c>
      <c r="D188" s="175" t="s">
        <v>242</v>
      </c>
    </row>
    <row r="189" spans="1:4" ht="12.75">
      <c r="A189" s="177">
        <v>3</v>
      </c>
      <c r="D189" s="175" t="s">
        <v>243</v>
      </c>
    </row>
    <row r="190" ht="12.75">
      <c r="A190" s="177">
        <v>3</v>
      </c>
    </row>
    <row r="191" spans="1:9" ht="12.75">
      <c r="A191" s="177">
        <v>3</v>
      </c>
      <c r="B191" s="36"/>
      <c r="C191" s="36"/>
      <c r="D191" s="36"/>
      <c r="E191" s="36"/>
      <c r="F191" s="36"/>
      <c r="G191" s="36"/>
      <c r="H191" s="36"/>
      <c r="I191" s="36"/>
    </row>
    <row r="192" spans="1:8" ht="12.75">
      <c r="A192" s="177">
        <v>3</v>
      </c>
      <c r="D192" s="1"/>
      <c r="E192" s="1"/>
      <c r="F192" s="4" t="s">
        <v>237</v>
      </c>
      <c r="G192" s="4" t="s">
        <v>109</v>
      </c>
      <c r="H192" s="4" t="s">
        <v>109</v>
      </c>
    </row>
    <row r="193" spans="1:8" ht="12.75">
      <c r="A193" s="177">
        <v>3</v>
      </c>
      <c r="D193" s="4" t="s">
        <v>237</v>
      </c>
      <c r="E193" s="127" t="s">
        <v>238</v>
      </c>
      <c r="F193" s="4" t="s">
        <v>236</v>
      </c>
      <c r="G193" s="4" t="s">
        <v>239</v>
      </c>
      <c r="H193" s="4" t="s">
        <v>43</v>
      </c>
    </row>
    <row r="194" spans="1:8" ht="12.75">
      <c r="A194" s="177">
        <v>3</v>
      </c>
      <c r="B194">
        <v>0</v>
      </c>
      <c r="C194" s="155">
        <f>C110</f>
        <v>36708</v>
      </c>
      <c r="D194" s="24"/>
      <c r="E194" s="128"/>
      <c r="F194" s="24"/>
      <c r="H194" s="4" t="s">
        <v>240</v>
      </c>
    </row>
    <row r="195" spans="1:8" ht="12.75">
      <c r="A195" s="177">
        <v>3</v>
      </c>
      <c r="B195">
        <v>1</v>
      </c>
      <c r="C195" s="155">
        <f aca="true" t="shared" si="13" ref="C195:C202">C111</f>
        <v>36799</v>
      </c>
      <c r="H195" s="157">
        <f>C198</f>
        <v>37072</v>
      </c>
    </row>
    <row r="196" spans="1:8" ht="12.75">
      <c r="A196" s="177">
        <v>3</v>
      </c>
      <c r="B196">
        <v>2</v>
      </c>
      <c r="C196" s="155">
        <f t="shared" si="13"/>
        <v>36891</v>
      </c>
      <c r="D196" s="156" t="s">
        <v>35</v>
      </c>
      <c r="E196" s="128" t="s">
        <v>35</v>
      </c>
      <c r="F196" s="178" t="s">
        <v>35</v>
      </c>
      <c r="G196" s="179" t="s">
        <v>35</v>
      </c>
      <c r="H196" s="126" t="s">
        <v>35</v>
      </c>
    </row>
    <row r="197" spans="1:8" ht="12.75">
      <c r="A197" s="177">
        <v>3</v>
      </c>
      <c r="B197">
        <v>3</v>
      </c>
      <c r="C197" s="155">
        <f t="shared" si="13"/>
        <v>36981</v>
      </c>
      <c r="D197" s="156" t="s">
        <v>35</v>
      </c>
      <c r="E197" s="128" t="s">
        <v>35</v>
      </c>
      <c r="F197" s="178" t="s">
        <v>35</v>
      </c>
      <c r="G197" s="179" t="s">
        <v>35</v>
      </c>
      <c r="H197" s="128" t="s">
        <v>35</v>
      </c>
    </row>
    <row r="198" spans="1:8" ht="12.75">
      <c r="A198" s="177">
        <v>3</v>
      </c>
      <c r="B198">
        <v>4</v>
      </c>
      <c r="C198" s="155">
        <f t="shared" si="13"/>
        <v>37072</v>
      </c>
      <c r="D198" s="156" t="s">
        <v>35</v>
      </c>
      <c r="E198" s="128" t="s">
        <v>35</v>
      </c>
      <c r="F198" s="178" t="s">
        <v>35</v>
      </c>
      <c r="G198" s="179" t="s">
        <v>35</v>
      </c>
      <c r="H198" s="128" t="s">
        <v>35</v>
      </c>
    </row>
    <row r="199" spans="1:8" ht="12.75">
      <c r="A199" s="177">
        <v>3</v>
      </c>
      <c r="B199">
        <v>5</v>
      </c>
      <c r="C199" s="155">
        <f t="shared" si="13"/>
        <v>37164</v>
      </c>
      <c r="D199" s="156">
        <f>F$26</f>
        <v>0.0158</v>
      </c>
      <c r="E199" s="128">
        <v>1</v>
      </c>
      <c r="F199" s="178">
        <f>PV(D199,B199-B$198,0,-E199)</f>
        <v>0.9844457570387871</v>
      </c>
      <c r="G199" s="179">
        <f>E114</f>
        <v>-2975</v>
      </c>
      <c r="H199" s="128">
        <f>G199*F199</f>
        <v>-2928.7261271903917</v>
      </c>
    </row>
    <row r="200" spans="1:8" ht="12.75">
      <c r="A200" s="177">
        <v>3</v>
      </c>
      <c r="B200">
        <v>6</v>
      </c>
      <c r="C200" s="155">
        <f t="shared" si="13"/>
        <v>37256</v>
      </c>
      <c r="D200" s="156">
        <f>F$26</f>
        <v>0.0158</v>
      </c>
      <c r="E200" s="128">
        <v>1</v>
      </c>
      <c r="F200" s="178">
        <f>PV(D200,B200-B$198,0,-E200)</f>
        <v>0.9691334485516706</v>
      </c>
      <c r="G200" s="179">
        <f>G199</f>
        <v>-2975</v>
      </c>
      <c r="H200" s="128">
        <f>G200*F200</f>
        <v>-2883.17200944122</v>
      </c>
    </row>
    <row r="201" spans="1:8" ht="12.75">
      <c r="A201" s="177">
        <v>3</v>
      </c>
      <c r="B201">
        <v>7</v>
      </c>
      <c r="C201" s="155">
        <f t="shared" si="13"/>
        <v>37346</v>
      </c>
      <c r="D201" s="156">
        <f>F$26</f>
        <v>0.0158</v>
      </c>
      <c r="E201" s="128">
        <v>1</v>
      </c>
      <c r="F201" s="178">
        <f>PV(D201,B201-B$198,0,-E201)</f>
        <v>0.9540593114310598</v>
      </c>
      <c r="G201" s="179">
        <f>G200</f>
        <v>-2975</v>
      </c>
      <c r="H201" s="128">
        <f>G201*F201</f>
        <v>-2838.326451507403</v>
      </c>
    </row>
    <row r="202" spans="1:8" ht="13.5" thickBot="1">
      <c r="A202" s="177">
        <v>3</v>
      </c>
      <c r="B202">
        <v>8</v>
      </c>
      <c r="C202" s="155">
        <f t="shared" si="13"/>
        <v>37437</v>
      </c>
      <c r="D202" s="156">
        <f>F$26</f>
        <v>0.0158</v>
      </c>
      <c r="E202" s="128">
        <v>1</v>
      </c>
      <c r="F202" s="178">
        <f>PV(D202,B202-B$198,0,-E202)</f>
        <v>0.9392196411016537</v>
      </c>
      <c r="G202" s="179">
        <f>G201</f>
        <v>-2975</v>
      </c>
      <c r="H202" s="180">
        <f>G202*F202</f>
        <v>-2794.1784322774197</v>
      </c>
    </row>
    <row r="203" spans="1:8" ht="13.5" thickTop="1">
      <c r="A203" s="177">
        <v>3</v>
      </c>
      <c r="B203" s="155" t="s">
        <v>35</v>
      </c>
      <c r="G203" s="159" t="s">
        <v>220</v>
      </c>
      <c r="H203" s="181">
        <f>SUM(H196:H202)</f>
        <v>-11444.403020416434</v>
      </c>
    </row>
    <row r="204" spans="1:8" ht="13.5" thickBot="1">
      <c r="A204" s="177">
        <v>3</v>
      </c>
      <c r="D204" t="s">
        <v>244</v>
      </c>
      <c r="H204" s="180">
        <f>H205-H203</f>
        <v>88.86660472255426</v>
      </c>
    </row>
    <row r="205" spans="1:9" ht="14.25" thickBot="1" thickTop="1">
      <c r="A205" s="177">
        <v>3</v>
      </c>
      <c r="F205" s="171">
        <f>C198</f>
        <v>37072</v>
      </c>
      <c r="G205" s="159" t="s">
        <v>229</v>
      </c>
      <c r="H205" s="183">
        <f>G114</f>
        <v>-11355.53641569388</v>
      </c>
      <c r="I205" s="36"/>
    </row>
    <row r="206" spans="1:4" ht="13.5" thickTop="1">
      <c r="A206" s="177">
        <v>3</v>
      </c>
      <c r="D206" s="175" t="s">
        <v>241</v>
      </c>
    </row>
    <row r="207" spans="1:4" ht="12.75">
      <c r="A207" s="177">
        <v>3</v>
      </c>
      <c r="D207" s="175" t="s">
        <v>242</v>
      </c>
    </row>
    <row r="208" spans="1:4" ht="12.75">
      <c r="A208" s="177">
        <v>3</v>
      </c>
      <c r="D208" s="175" t="s">
        <v>243</v>
      </c>
    </row>
    <row r="209" ht="12.75">
      <c r="A209" s="177">
        <v>3</v>
      </c>
    </row>
    <row r="210" spans="1:9" ht="12.75">
      <c r="A210" s="177">
        <v>3</v>
      </c>
      <c r="B210" s="37"/>
      <c r="C210" s="37"/>
      <c r="D210" s="37"/>
      <c r="E210" s="37"/>
      <c r="F210" s="37"/>
      <c r="G210" s="37"/>
      <c r="H210" s="37"/>
      <c r="I210" s="37"/>
    </row>
    <row r="211" spans="1:8" ht="12.75">
      <c r="A211" s="177">
        <v>3</v>
      </c>
      <c r="D211" s="1"/>
      <c r="E211" s="1"/>
      <c r="F211" s="4" t="s">
        <v>237</v>
      </c>
      <c r="G211" s="4" t="s">
        <v>109</v>
      </c>
      <c r="H211" s="4" t="s">
        <v>109</v>
      </c>
    </row>
    <row r="212" spans="1:8" ht="12.75">
      <c r="A212" s="177">
        <v>3</v>
      </c>
      <c r="D212" s="4" t="s">
        <v>237</v>
      </c>
      <c r="E212" s="127" t="s">
        <v>238</v>
      </c>
      <c r="F212" s="4" t="s">
        <v>236</v>
      </c>
      <c r="G212" s="4" t="s">
        <v>239</v>
      </c>
      <c r="H212" s="4" t="s">
        <v>43</v>
      </c>
    </row>
    <row r="213" spans="1:8" ht="12.75">
      <c r="A213" s="177">
        <v>3</v>
      </c>
      <c r="B213">
        <v>0</v>
      </c>
      <c r="C213" s="155" t="str">
        <f>C129</f>
        <v>Swap Payment =</v>
      </c>
      <c r="D213" s="24"/>
      <c r="E213" s="128"/>
      <c r="F213" s="24"/>
      <c r="H213" s="4" t="s">
        <v>240</v>
      </c>
    </row>
    <row r="214" spans="1:9" ht="12.75">
      <c r="A214" s="177">
        <v>3</v>
      </c>
      <c r="B214">
        <v>1</v>
      </c>
      <c r="C214" s="155">
        <f>C110</f>
        <v>36708</v>
      </c>
      <c r="H214" s="157">
        <f>C218</f>
        <v>37072</v>
      </c>
      <c r="I214" s="37"/>
    </row>
    <row r="215" spans="1:8" ht="12.75">
      <c r="A215" s="177">
        <v>3</v>
      </c>
      <c r="B215">
        <v>2</v>
      </c>
      <c r="C215" s="155">
        <f aca="true" t="shared" si="14" ref="C215:C221">C111</f>
        <v>36799</v>
      </c>
      <c r="D215" s="156" t="s">
        <v>35</v>
      </c>
      <c r="E215" s="128" t="s">
        <v>35</v>
      </c>
      <c r="F215" s="178" t="s">
        <v>35</v>
      </c>
      <c r="G215" s="179" t="s">
        <v>35</v>
      </c>
      <c r="H215" s="126" t="s">
        <v>35</v>
      </c>
    </row>
    <row r="216" spans="1:8" ht="12.75">
      <c r="A216" s="177">
        <v>3</v>
      </c>
      <c r="B216">
        <v>3</v>
      </c>
      <c r="C216" s="155">
        <f t="shared" si="14"/>
        <v>36891</v>
      </c>
      <c r="D216" s="156" t="s">
        <v>35</v>
      </c>
      <c r="E216" s="128" t="s">
        <v>35</v>
      </c>
      <c r="F216" s="178" t="s">
        <v>35</v>
      </c>
      <c r="G216" s="179" t="s">
        <v>35</v>
      </c>
      <c r="H216" s="128" t="s">
        <v>35</v>
      </c>
    </row>
    <row r="217" spans="1:8" ht="12.75">
      <c r="A217" s="177">
        <v>3</v>
      </c>
      <c r="B217">
        <v>4</v>
      </c>
      <c r="C217" s="155">
        <f t="shared" si="14"/>
        <v>36981</v>
      </c>
      <c r="D217" s="156" t="s">
        <v>35</v>
      </c>
      <c r="E217" s="128" t="s">
        <v>35</v>
      </c>
      <c r="F217" s="178" t="s">
        <v>35</v>
      </c>
      <c r="G217" s="179" t="s">
        <v>35</v>
      </c>
      <c r="H217" s="128" t="s">
        <v>35</v>
      </c>
    </row>
    <row r="218" spans="1:8" ht="12.75">
      <c r="A218" s="177">
        <v>3</v>
      </c>
      <c r="B218">
        <v>5</v>
      </c>
      <c r="C218" s="155">
        <f t="shared" si="14"/>
        <v>37072</v>
      </c>
      <c r="D218" s="156" t="s">
        <v>35</v>
      </c>
      <c r="E218" s="128" t="s">
        <v>35</v>
      </c>
      <c r="F218" s="178" t="s">
        <v>35</v>
      </c>
      <c r="G218" s="179" t="s">
        <v>35</v>
      </c>
      <c r="H218" s="128" t="s">
        <v>35</v>
      </c>
    </row>
    <row r="219" spans="1:8" ht="12.75">
      <c r="A219" s="177">
        <v>3</v>
      </c>
      <c r="B219">
        <v>6</v>
      </c>
      <c r="C219" s="155">
        <f t="shared" si="14"/>
        <v>37164</v>
      </c>
      <c r="D219" s="156">
        <f>F$27</f>
        <v>0.019</v>
      </c>
      <c r="E219" s="128">
        <v>1</v>
      </c>
      <c r="F219" s="178">
        <f>PV(D219,B219-B$218,0,-E219)</f>
        <v>0.9813542688910698</v>
      </c>
      <c r="G219" s="179">
        <f>E115</f>
        <v>-3250</v>
      </c>
      <c r="H219" s="128">
        <f>G219*F219</f>
        <v>-3189.401373895977</v>
      </c>
    </row>
    <row r="220" spans="1:8" ht="12.75">
      <c r="A220" s="177">
        <v>3</v>
      </c>
      <c r="B220">
        <v>7</v>
      </c>
      <c r="C220" s="155">
        <f t="shared" si="14"/>
        <v>37256</v>
      </c>
      <c r="D220" s="156">
        <f>F$27</f>
        <v>0.019</v>
      </c>
      <c r="E220" s="128">
        <v>1</v>
      </c>
      <c r="F220" s="178">
        <f>PV(D220,B220-B$218,0,-E220)</f>
        <v>0.963056201070726</v>
      </c>
      <c r="G220" s="179">
        <f>G219</f>
        <v>-3250</v>
      </c>
      <c r="H220" s="128">
        <f>G220*F220</f>
        <v>-3129.9326534798593</v>
      </c>
    </row>
    <row r="221" spans="1:8" ht="13.5" thickBot="1">
      <c r="A221" s="177">
        <v>3</v>
      </c>
      <c r="B221">
        <v>8</v>
      </c>
      <c r="C221" s="155">
        <f t="shared" si="14"/>
        <v>37346</v>
      </c>
      <c r="D221" s="156">
        <f>F$27</f>
        <v>0.019</v>
      </c>
      <c r="E221" s="128">
        <v>1</v>
      </c>
      <c r="F221" s="178">
        <f>PV(D221,B221-B$218,0,-E221)</f>
        <v>0.9450993141027734</v>
      </c>
      <c r="G221" s="179">
        <f>G220</f>
        <v>-3250</v>
      </c>
      <c r="H221" s="180">
        <f>G221*F221</f>
        <v>-3071.572770834013</v>
      </c>
    </row>
    <row r="222" spans="1:8" ht="13.5" thickTop="1">
      <c r="A222" s="177">
        <v>3</v>
      </c>
      <c r="B222" s="155" t="s">
        <v>35</v>
      </c>
      <c r="G222" s="159" t="s">
        <v>220</v>
      </c>
      <c r="H222" s="181">
        <f>SUM(H215:H221)</f>
        <v>-9390.90679820985</v>
      </c>
    </row>
    <row r="223" spans="1:8" ht="13.5" thickBot="1">
      <c r="A223" s="177">
        <v>3</v>
      </c>
      <c r="D223" t="s">
        <v>244</v>
      </c>
      <c r="H223" s="180">
        <f>H224-H222</f>
        <v>5.034637388955161</v>
      </c>
    </row>
    <row r="224" spans="1:9" ht="14.25" thickBot="1" thickTop="1">
      <c r="A224" s="177">
        <v>3</v>
      </c>
      <c r="F224" s="171">
        <f>C218</f>
        <v>37072</v>
      </c>
      <c r="G224" s="159" t="s">
        <v>229</v>
      </c>
      <c r="H224" s="183">
        <f>G115</f>
        <v>-9385.872160820894</v>
      </c>
      <c r="I224" s="37"/>
    </row>
    <row r="225" spans="1:4" ht="13.5" thickTop="1">
      <c r="A225" s="177">
        <v>3</v>
      </c>
      <c r="D225" s="175" t="s">
        <v>241</v>
      </c>
    </row>
    <row r="226" spans="1:4" ht="12.75">
      <c r="A226" s="177">
        <v>3</v>
      </c>
      <c r="D226" s="175" t="s">
        <v>242</v>
      </c>
    </row>
    <row r="227" spans="1:4" ht="12.75">
      <c r="A227" s="177">
        <v>3</v>
      </c>
      <c r="D227" s="175" t="s">
        <v>243</v>
      </c>
    </row>
    <row r="228" ht="12.75">
      <c r="A228" s="177">
        <v>3</v>
      </c>
    </row>
    <row r="229" spans="1:9" ht="12.75">
      <c r="A229" s="177">
        <v>3</v>
      </c>
      <c r="B229" s="28"/>
      <c r="C229" s="28"/>
      <c r="D229" s="28"/>
      <c r="E229" s="28"/>
      <c r="F229" s="28"/>
      <c r="G229" s="28"/>
      <c r="H229" s="28"/>
      <c r="I229" s="28"/>
    </row>
    <row r="230" spans="1:8" ht="12.75">
      <c r="A230" s="177">
        <v>3</v>
      </c>
      <c r="D230" s="1"/>
      <c r="E230" s="1"/>
      <c r="F230" s="4" t="s">
        <v>237</v>
      </c>
      <c r="G230" s="4" t="s">
        <v>109</v>
      </c>
      <c r="H230" s="4" t="s">
        <v>109</v>
      </c>
    </row>
    <row r="231" spans="1:8" ht="12.75">
      <c r="A231" s="177">
        <v>3</v>
      </c>
      <c r="D231" s="4" t="s">
        <v>237</v>
      </c>
      <c r="E231" s="127" t="s">
        <v>238</v>
      </c>
      <c r="F231" s="4" t="s">
        <v>236</v>
      </c>
      <c r="G231" s="4" t="s">
        <v>239</v>
      </c>
      <c r="H231" s="4" t="s">
        <v>43</v>
      </c>
    </row>
    <row r="232" spans="1:8" ht="12.75">
      <c r="A232" s="177">
        <v>3</v>
      </c>
      <c r="B232">
        <v>0</v>
      </c>
      <c r="C232" s="155">
        <f>C148</f>
        <v>0</v>
      </c>
      <c r="D232" s="24"/>
      <c r="E232" s="128"/>
      <c r="F232" s="24"/>
      <c r="H232" s="4" t="s">
        <v>240</v>
      </c>
    </row>
    <row r="233" spans="1:9" ht="12.75">
      <c r="A233" s="177">
        <v>3</v>
      </c>
      <c r="B233">
        <v>1</v>
      </c>
      <c r="C233" s="155" t="str">
        <f>C129</f>
        <v>Swap Payment =</v>
      </c>
      <c r="H233" s="157">
        <f>C238</f>
        <v>37072</v>
      </c>
      <c r="I233" s="28"/>
    </row>
    <row r="234" spans="1:8" ht="12.75">
      <c r="A234" s="177">
        <v>3</v>
      </c>
      <c r="B234">
        <v>2</v>
      </c>
      <c r="C234" s="155">
        <f>C110</f>
        <v>36708</v>
      </c>
      <c r="D234" s="156" t="s">
        <v>35</v>
      </c>
      <c r="E234" s="128" t="s">
        <v>35</v>
      </c>
      <c r="F234" s="178" t="s">
        <v>35</v>
      </c>
      <c r="G234" s="179" t="s">
        <v>35</v>
      </c>
      <c r="H234" s="126" t="s">
        <v>35</v>
      </c>
    </row>
    <row r="235" spans="1:8" ht="12.75">
      <c r="A235" s="177">
        <v>3</v>
      </c>
      <c r="B235">
        <v>3</v>
      </c>
      <c r="C235" s="155">
        <f aca="true" t="shared" si="15" ref="C235:C240">C111</f>
        <v>36799</v>
      </c>
      <c r="D235" s="156" t="s">
        <v>35</v>
      </c>
      <c r="E235" s="128" t="s">
        <v>35</v>
      </c>
      <c r="F235" s="178" t="s">
        <v>35</v>
      </c>
      <c r="G235" s="179" t="s">
        <v>35</v>
      </c>
      <c r="H235" s="128" t="s">
        <v>35</v>
      </c>
    </row>
    <row r="236" spans="1:8" ht="12.75">
      <c r="A236" s="177">
        <v>3</v>
      </c>
      <c r="B236">
        <v>4</v>
      </c>
      <c r="C236" s="155">
        <f t="shared" si="15"/>
        <v>36891</v>
      </c>
      <c r="D236" s="156" t="s">
        <v>35</v>
      </c>
      <c r="E236" s="128" t="s">
        <v>35</v>
      </c>
      <c r="F236" s="178" t="s">
        <v>35</v>
      </c>
      <c r="G236" s="179" t="s">
        <v>35</v>
      </c>
      <c r="H236" s="128" t="s">
        <v>35</v>
      </c>
    </row>
    <row r="237" spans="1:8" ht="12.75">
      <c r="A237" s="177">
        <v>3</v>
      </c>
      <c r="B237">
        <v>5</v>
      </c>
      <c r="C237" s="155">
        <f t="shared" si="15"/>
        <v>36981</v>
      </c>
      <c r="D237" s="156" t="s">
        <v>35</v>
      </c>
      <c r="E237" s="128" t="s">
        <v>35</v>
      </c>
      <c r="F237" s="178" t="s">
        <v>35</v>
      </c>
      <c r="G237" s="179" t="s">
        <v>35</v>
      </c>
      <c r="H237" s="128" t="s">
        <v>35</v>
      </c>
    </row>
    <row r="238" spans="1:8" ht="12.75">
      <c r="A238" s="177">
        <v>3</v>
      </c>
      <c r="B238">
        <v>6</v>
      </c>
      <c r="C238" s="155">
        <f t="shared" si="15"/>
        <v>37072</v>
      </c>
      <c r="D238" s="156" t="s">
        <v>35</v>
      </c>
      <c r="E238" s="128" t="s">
        <v>35</v>
      </c>
      <c r="F238" s="178" t="s">
        <v>35</v>
      </c>
      <c r="G238" s="179" t="s">
        <v>35</v>
      </c>
      <c r="H238" s="128" t="s">
        <v>35</v>
      </c>
    </row>
    <row r="239" spans="1:8" ht="12.75">
      <c r="A239" s="177">
        <v>3</v>
      </c>
      <c r="B239">
        <v>7</v>
      </c>
      <c r="C239" s="155">
        <f t="shared" si="15"/>
        <v>37164</v>
      </c>
      <c r="D239" s="156">
        <f>F$28</f>
        <v>0.019275</v>
      </c>
      <c r="E239" s="128">
        <v>1</v>
      </c>
      <c r="F239" s="178">
        <f>PV(D239,B239-B$238,0,-E239)</f>
        <v>0.9810894998896275</v>
      </c>
      <c r="G239" s="179">
        <f>E116</f>
        <v>-3525</v>
      </c>
      <c r="H239" s="128">
        <f>G239*F239</f>
        <v>-3458.340487110937</v>
      </c>
    </row>
    <row r="240" spans="1:8" ht="13.5" thickBot="1">
      <c r="A240" s="177">
        <v>3</v>
      </c>
      <c r="B240">
        <v>8</v>
      </c>
      <c r="C240" s="155">
        <f t="shared" si="15"/>
        <v>37256</v>
      </c>
      <c r="D240" s="156">
        <f>F$28</f>
        <v>0.019275</v>
      </c>
      <c r="E240" s="128">
        <v>1</v>
      </c>
      <c r="F240" s="178">
        <f>PV(D240,B240-B$238,0,-E240)</f>
        <v>0.9625366067936794</v>
      </c>
      <c r="G240" s="179">
        <f>G239</f>
        <v>-3525</v>
      </c>
      <c r="H240" s="180">
        <f>G240*F240</f>
        <v>-3392.94153894772</v>
      </c>
    </row>
    <row r="241" spans="1:8" ht="13.5" thickTop="1">
      <c r="A241" s="177">
        <v>3</v>
      </c>
      <c r="B241" s="155" t="s">
        <v>35</v>
      </c>
      <c r="G241" s="159" t="s">
        <v>220</v>
      </c>
      <c r="H241" s="181">
        <f>SUM(H234:H240)</f>
        <v>-6851.282026058657</v>
      </c>
    </row>
    <row r="242" spans="1:8" ht="13.5" thickBot="1">
      <c r="A242" s="177">
        <v>3</v>
      </c>
      <c r="D242" t="s">
        <v>244</v>
      </c>
      <c r="H242" s="180">
        <f>H243-H241</f>
        <v>2.7628952080422096</v>
      </c>
    </row>
    <row r="243" spans="1:9" ht="14.25" thickBot="1" thickTop="1">
      <c r="A243" s="177">
        <v>3</v>
      </c>
      <c r="F243" s="171">
        <f>C238</f>
        <v>37072</v>
      </c>
      <c r="G243" s="159" t="s">
        <v>229</v>
      </c>
      <c r="H243" s="183">
        <f>G116</f>
        <v>-6848.519130850615</v>
      </c>
      <c r="I243" s="28"/>
    </row>
    <row r="244" spans="1:4" ht="13.5" thickTop="1">
      <c r="A244" s="177">
        <v>3</v>
      </c>
      <c r="D244" s="175" t="s">
        <v>241</v>
      </c>
    </row>
    <row r="245" spans="1:4" ht="12.75">
      <c r="A245" s="177">
        <v>3</v>
      </c>
      <c r="D245" s="175" t="s">
        <v>242</v>
      </c>
    </row>
    <row r="246" spans="1:4" ht="12.75">
      <c r="A246" s="177">
        <v>3</v>
      </c>
      <c r="D246" s="175" t="s">
        <v>243</v>
      </c>
    </row>
    <row r="247" ht="12.75">
      <c r="A247" s="177">
        <v>3</v>
      </c>
    </row>
    <row r="248" spans="1:9" ht="12.75">
      <c r="A248" s="177">
        <v>3</v>
      </c>
      <c r="B248" s="38"/>
      <c r="C248" s="38"/>
      <c r="D248" s="38"/>
      <c r="E248" s="38"/>
      <c r="F248" s="38"/>
      <c r="G248" s="38"/>
      <c r="H248" s="38"/>
      <c r="I248" s="38"/>
    </row>
    <row r="249" spans="1:8" ht="12.75">
      <c r="A249" s="177">
        <v>3</v>
      </c>
      <c r="D249" s="1"/>
      <c r="E249" s="1"/>
      <c r="F249" s="4" t="s">
        <v>237</v>
      </c>
      <c r="G249" s="4" t="s">
        <v>109</v>
      </c>
      <c r="H249" s="4" t="s">
        <v>109</v>
      </c>
    </row>
    <row r="250" spans="1:8" ht="12.75">
      <c r="A250" s="177">
        <v>3</v>
      </c>
      <c r="D250" s="4" t="s">
        <v>237</v>
      </c>
      <c r="E250" s="127" t="s">
        <v>238</v>
      </c>
      <c r="F250" s="4" t="s">
        <v>236</v>
      </c>
      <c r="G250" s="4" t="s">
        <v>239</v>
      </c>
      <c r="H250" s="4" t="s">
        <v>43</v>
      </c>
    </row>
    <row r="251" spans="1:8" ht="12.75">
      <c r="A251" s="177">
        <v>3</v>
      </c>
      <c r="B251">
        <v>0</v>
      </c>
      <c r="C251" s="155">
        <f>C110</f>
        <v>36708</v>
      </c>
      <c r="D251" s="24"/>
      <c r="E251" s="128"/>
      <c r="F251" s="24"/>
      <c r="H251" s="4" t="s">
        <v>240</v>
      </c>
    </row>
    <row r="252" spans="1:9" ht="12.75">
      <c r="A252" s="177">
        <v>3</v>
      </c>
      <c r="B252">
        <v>1</v>
      </c>
      <c r="C252" s="155">
        <f aca="true" t="shared" si="16" ref="C252:C259">C111</f>
        <v>36799</v>
      </c>
      <c r="H252" s="157">
        <f>C258</f>
        <v>37346</v>
      </c>
      <c r="I252" s="38"/>
    </row>
    <row r="253" spans="1:8" ht="12.75">
      <c r="A253" s="177">
        <v>3</v>
      </c>
      <c r="B253">
        <v>2</v>
      </c>
      <c r="C253" s="155">
        <f t="shared" si="16"/>
        <v>36891</v>
      </c>
      <c r="D253" s="156" t="s">
        <v>35</v>
      </c>
      <c r="E253" s="128" t="s">
        <v>35</v>
      </c>
      <c r="F253" s="178" t="s">
        <v>35</v>
      </c>
      <c r="G253" s="179" t="s">
        <v>35</v>
      </c>
      <c r="H253" s="126" t="s">
        <v>35</v>
      </c>
    </row>
    <row r="254" spans="1:8" ht="12.75">
      <c r="A254" s="177">
        <v>3</v>
      </c>
      <c r="B254">
        <v>3</v>
      </c>
      <c r="C254" s="155">
        <f t="shared" si="16"/>
        <v>36981</v>
      </c>
      <c r="D254" s="156" t="s">
        <v>35</v>
      </c>
      <c r="E254" s="128" t="s">
        <v>35</v>
      </c>
      <c r="F254" s="178" t="s">
        <v>35</v>
      </c>
      <c r="G254" s="179" t="s">
        <v>35</v>
      </c>
      <c r="H254" s="128" t="s">
        <v>35</v>
      </c>
    </row>
    <row r="255" spans="1:8" ht="12.75">
      <c r="A255" s="177">
        <v>3</v>
      </c>
      <c r="B255">
        <v>4</v>
      </c>
      <c r="C255" s="155">
        <f t="shared" si="16"/>
        <v>37072</v>
      </c>
      <c r="D255" s="156" t="s">
        <v>35</v>
      </c>
      <c r="E255" s="128" t="s">
        <v>35</v>
      </c>
      <c r="F255" s="178" t="s">
        <v>35</v>
      </c>
      <c r="G255" s="179" t="s">
        <v>35</v>
      </c>
      <c r="H255" s="128" t="s">
        <v>35</v>
      </c>
    </row>
    <row r="256" spans="1:8" ht="12.75">
      <c r="A256" s="177">
        <v>3</v>
      </c>
      <c r="B256">
        <v>5</v>
      </c>
      <c r="C256" s="155">
        <f t="shared" si="16"/>
        <v>37164</v>
      </c>
      <c r="D256" s="156" t="s">
        <v>35</v>
      </c>
      <c r="E256" s="128" t="s">
        <v>35</v>
      </c>
      <c r="F256" s="178" t="s">
        <v>35</v>
      </c>
      <c r="G256" s="179" t="s">
        <v>35</v>
      </c>
      <c r="H256" s="128" t="s">
        <v>35</v>
      </c>
    </row>
    <row r="257" spans="1:8" ht="12.75">
      <c r="A257" s="177">
        <v>3</v>
      </c>
      <c r="B257">
        <v>6</v>
      </c>
      <c r="C257" s="155">
        <f t="shared" si="16"/>
        <v>37256</v>
      </c>
      <c r="D257" s="156" t="s">
        <v>35</v>
      </c>
      <c r="E257" s="128" t="s">
        <v>35</v>
      </c>
      <c r="F257" s="178" t="s">
        <v>35</v>
      </c>
      <c r="G257" s="179" t="s">
        <v>35</v>
      </c>
      <c r="H257" s="128" t="s">
        <v>35</v>
      </c>
    </row>
    <row r="258" spans="1:8" ht="12.75">
      <c r="A258" s="177">
        <v>3</v>
      </c>
      <c r="B258">
        <v>7</v>
      </c>
      <c r="C258" s="155">
        <f t="shared" si="16"/>
        <v>37346</v>
      </c>
      <c r="D258" s="156" t="s">
        <v>35</v>
      </c>
      <c r="E258" s="128" t="s">
        <v>35</v>
      </c>
      <c r="F258" s="178" t="s">
        <v>35</v>
      </c>
      <c r="G258" s="179" t="s">
        <v>35</v>
      </c>
      <c r="H258" s="128" t="s">
        <v>35</v>
      </c>
    </row>
    <row r="259" spans="1:8" ht="13.5" thickBot="1">
      <c r="A259" s="177">
        <v>3</v>
      </c>
      <c r="B259">
        <v>8</v>
      </c>
      <c r="C259" s="155">
        <f t="shared" si="16"/>
        <v>37437</v>
      </c>
      <c r="D259" s="156">
        <f>F$29</f>
        <v>0.01955</v>
      </c>
      <c r="E259" s="128">
        <v>1</v>
      </c>
      <c r="F259" s="178">
        <f>PV(D259,B259-B$258,0,-E259)</f>
        <v>0.9808248737187976</v>
      </c>
      <c r="G259" s="179">
        <f>E117</f>
        <v>-2525</v>
      </c>
      <c r="H259" s="180">
        <f>G259*F259</f>
        <v>-2476.582806139964</v>
      </c>
    </row>
    <row r="260" spans="1:8" ht="13.5" thickTop="1">
      <c r="A260" s="177">
        <v>3</v>
      </c>
      <c r="B260" s="155" t="s">
        <v>35</v>
      </c>
      <c r="G260" s="159" t="s">
        <v>220</v>
      </c>
      <c r="H260" s="181">
        <f>SUM(H253:H259)</f>
        <v>-2476.582806139964</v>
      </c>
    </row>
    <row r="261" spans="1:8" ht="13.5" thickBot="1">
      <c r="A261" s="177">
        <v>3</v>
      </c>
      <c r="D261" t="s">
        <v>244</v>
      </c>
      <c r="H261" s="180">
        <f>H262-H260</f>
        <v>-2.431478873053038</v>
      </c>
    </row>
    <row r="262" spans="1:9" ht="14.25" thickBot="1" thickTop="1">
      <c r="A262" s="177">
        <v>3</v>
      </c>
      <c r="F262" s="171">
        <f>C258</f>
        <v>37346</v>
      </c>
      <c r="G262" s="159" t="s">
        <v>229</v>
      </c>
      <c r="H262" s="183">
        <f>G117</f>
        <v>-2479.014285013017</v>
      </c>
      <c r="I262" s="38"/>
    </row>
    <row r="263" spans="1:4" ht="13.5" thickTop="1">
      <c r="A263" s="177">
        <v>3</v>
      </c>
      <c r="D263" s="175" t="s">
        <v>241</v>
      </c>
    </row>
    <row r="264" spans="1:4" ht="12.75">
      <c r="A264" s="177">
        <v>3</v>
      </c>
      <c r="D264" s="175" t="s">
        <v>242</v>
      </c>
    </row>
    <row r="265" spans="1:4" ht="12.75">
      <c r="A265" s="177">
        <v>3</v>
      </c>
      <c r="D265" s="175" t="s">
        <v>243</v>
      </c>
    </row>
    <row r="328" spans="2:14" ht="12.75">
      <c r="B328" s="43"/>
      <c r="H328" s="1"/>
      <c r="I328" s="1"/>
      <c r="J328" s="40"/>
      <c r="L328" s="1"/>
      <c r="M328" s="1"/>
      <c r="N328" s="40"/>
    </row>
    <row r="329" spans="2:14" ht="12.75">
      <c r="B329" s="24"/>
      <c r="C329" s="24"/>
      <c r="D329" s="24"/>
      <c r="E329" s="24"/>
      <c r="H329" s="1"/>
      <c r="I329" s="1"/>
      <c r="J329" s="40"/>
      <c r="L329" s="1"/>
      <c r="M329" s="1"/>
      <c r="N329" s="40"/>
    </row>
    <row r="330" spans="2:14" ht="12.75">
      <c r="B330" s="24"/>
      <c r="C330" s="24"/>
      <c r="D330" s="24"/>
      <c r="E330" s="24"/>
      <c r="H330" s="1"/>
      <c r="I330" s="1"/>
      <c r="J330" s="40"/>
      <c r="L330" s="1"/>
      <c r="M330" s="1"/>
      <c r="N330" s="40"/>
    </row>
    <row r="331" spans="2:14" ht="12.75">
      <c r="B331" s="24"/>
      <c r="C331" s="24"/>
      <c r="D331" s="24"/>
      <c r="E331" s="24"/>
      <c r="H331" s="1"/>
      <c r="I331" s="1"/>
      <c r="J331" s="40"/>
      <c r="L331" s="1"/>
      <c r="M331" s="1"/>
      <c r="N331" s="40"/>
    </row>
    <row r="332" spans="2:14" ht="12.75">
      <c r="B332" s="24"/>
      <c r="C332" s="24"/>
      <c r="D332" s="24"/>
      <c r="E332" s="24"/>
      <c r="H332" s="1"/>
      <c r="I332" s="1"/>
      <c r="J332" s="40"/>
      <c r="L332" s="1"/>
      <c r="M332" s="1"/>
      <c r="N332" s="40"/>
    </row>
    <row r="333" spans="2:14" ht="12.75">
      <c r="B333" s="24"/>
      <c r="C333" s="24"/>
      <c r="D333" s="24"/>
      <c r="E333" s="24"/>
      <c r="H333" s="1"/>
      <c r="I333" s="1"/>
      <c r="J333" s="40"/>
      <c r="L333" s="1"/>
      <c r="M333" s="1"/>
      <c r="N333" s="40"/>
    </row>
    <row r="334" spans="2:14" ht="12.75">
      <c r="B334" s="24"/>
      <c r="C334" s="24"/>
      <c r="D334" s="24"/>
      <c r="E334" s="24"/>
      <c r="H334" s="1"/>
      <c r="I334" s="1"/>
      <c r="J334" s="40"/>
      <c r="L334" s="1"/>
      <c r="M334" s="1"/>
      <c r="N334" s="40"/>
    </row>
    <row r="335" spans="2:14" ht="12.75">
      <c r="B335" s="24"/>
      <c r="C335" s="24"/>
      <c r="D335" s="24"/>
      <c r="E335" s="24"/>
      <c r="H335" s="1"/>
      <c r="I335" s="1"/>
      <c r="J335" s="40"/>
      <c r="L335" s="1"/>
      <c r="M335" s="1"/>
      <c r="N335" s="40"/>
    </row>
    <row r="336" spans="2:14" ht="12.75">
      <c r="B336" s="24"/>
      <c r="C336" s="24"/>
      <c r="D336" s="24"/>
      <c r="E336" s="24"/>
      <c r="H336" s="1"/>
      <c r="I336" s="1"/>
      <c r="J336" s="40"/>
      <c r="L336" s="1"/>
      <c r="M336" s="1"/>
      <c r="N336" s="40"/>
    </row>
    <row r="337" spans="8:14" ht="12.75">
      <c r="H337" s="1"/>
      <c r="I337" s="1"/>
      <c r="J337" s="40"/>
      <c r="L337" s="1"/>
      <c r="M337" s="1"/>
      <c r="N337" s="40"/>
    </row>
  </sheetData>
  <printOptions/>
  <pageMargins left="0.75" right="0.75" top="1" bottom="1" header="0.5" footer="0.5"/>
  <pageSetup horizontalDpi="300" verticalDpi="300" orientation="portrait" r:id="rId3"/>
  <legacyDrawing r:id="rId2"/>
  <oleObjects>
    <oleObject progId="Word.Document.8" shapeId="776077" r:id="rId1"/>
  </oleObjects>
</worksheet>
</file>

<file path=xl/worksheets/sheet5.xml><?xml version="1.0" encoding="utf-8"?>
<worksheet xmlns="http://schemas.openxmlformats.org/spreadsheetml/2006/main" xmlns:r="http://schemas.openxmlformats.org/officeDocument/2006/relationships">
  <dimension ref="A1:L197"/>
  <sheetViews>
    <sheetView workbookViewId="0" topLeftCell="A1">
      <selection activeCell="A1" sqref="A1"/>
    </sheetView>
  </sheetViews>
  <sheetFormatPr defaultColWidth="9.140625" defaultRowHeight="12.75"/>
  <cols>
    <col min="1" max="1" width="20.7109375" style="0" customWidth="1"/>
    <col min="2" max="2" width="10.7109375" style="0" customWidth="1"/>
    <col min="3" max="3" width="13.7109375" style="0" customWidth="1"/>
    <col min="4" max="4" width="13.421875" style="0" customWidth="1"/>
    <col min="5" max="5" width="12.28125" style="0" customWidth="1"/>
    <col min="6" max="6" width="13.140625" style="0" customWidth="1"/>
    <col min="7" max="7" width="11.28125" style="0" bestFit="1" customWidth="1"/>
    <col min="8" max="8" width="13.140625" style="0" customWidth="1"/>
    <col min="9" max="9" width="13.7109375" style="0" customWidth="1"/>
    <col min="10" max="10" width="13.421875" style="0" customWidth="1"/>
    <col min="11" max="11" width="12.8515625" style="0" customWidth="1"/>
    <col min="12" max="12" width="15.00390625" style="0" customWidth="1"/>
  </cols>
  <sheetData>
    <row r="1" spans="1:2" ht="12.75">
      <c r="A1" s="116" t="s">
        <v>130</v>
      </c>
      <c r="B1" s="41"/>
    </row>
    <row r="2" spans="1:2" ht="18">
      <c r="A2" s="204" t="s">
        <v>318</v>
      </c>
      <c r="B2" s="41"/>
    </row>
    <row r="3" spans="1:2" ht="12.75">
      <c r="A3" s="1" t="s">
        <v>279</v>
      </c>
      <c r="B3" s="41"/>
    </row>
    <row r="4" spans="1:2" ht="12.75">
      <c r="A4" s="41"/>
      <c r="B4" s="42" t="s">
        <v>25</v>
      </c>
    </row>
    <row r="6" ht="12.75">
      <c r="A6" t="s">
        <v>305</v>
      </c>
    </row>
    <row r="7" ht="12.75">
      <c r="A7" t="s">
        <v>306</v>
      </c>
    </row>
    <row r="8" ht="12.75">
      <c r="A8" t="s">
        <v>307</v>
      </c>
    </row>
    <row r="9" ht="12.75">
      <c r="A9" t="s">
        <v>304</v>
      </c>
    </row>
    <row r="10" ht="12.75">
      <c r="A10" t="s">
        <v>295</v>
      </c>
    </row>
    <row r="12" ht="12.75">
      <c r="A12" t="s">
        <v>315</v>
      </c>
    </row>
    <row r="13" ht="12.75">
      <c r="A13" t="s">
        <v>301</v>
      </c>
    </row>
    <row r="14" ht="12.75">
      <c r="A14" t="s">
        <v>302</v>
      </c>
    </row>
    <row r="18" spans="1:10" ht="12.75">
      <c r="A18" s="82" t="s">
        <v>112</v>
      </c>
      <c r="H18" s="1"/>
      <c r="I18" s="1"/>
      <c r="J18" s="2"/>
    </row>
    <row r="19" spans="1:10" ht="12.75">
      <c r="A19" s="87"/>
      <c r="B19" s="88" t="s">
        <v>35</v>
      </c>
      <c r="C19" s="88" t="s">
        <v>117</v>
      </c>
      <c r="H19" s="1"/>
      <c r="I19" s="1"/>
      <c r="J19" s="2"/>
    </row>
    <row r="20" spans="1:10" ht="12.75">
      <c r="A20" s="15"/>
      <c r="B20" s="34" t="s">
        <v>45</v>
      </c>
      <c r="C20" s="34" t="s">
        <v>118</v>
      </c>
      <c r="H20" s="1"/>
      <c r="I20" s="1"/>
      <c r="J20" s="2"/>
    </row>
    <row r="21" spans="1:12" ht="12.75">
      <c r="A21" s="80"/>
      <c r="B21" s="34" t="s">
        <v>116</v>
      </c>
      <c r="C21" s="243" t="s">
        <v>296</v>
      </c>
      <c r="D21" s="88" t="s">
        <v>261</v>
      </c>
      <c r="E21" s="245"/>
      <c r="F21" s="48" t="s">
        <v>190</v>
      </c>
      <c r="G21" s="48" t="s">
        <v>35</v>
      </c>
      <c r="H21" s="48" t="s">
        <v>297</v>
      </c>
      <c r="I21" s="48" t="s">
        <v>263</v>
      </c>
      <c r="J21" s="48" t="s">
        <v>261</v>
      </c>
      <c r="K21" s="48" t="s">
        <v>173</v>
      </c>
      <c r="L21" s="48" t="s">
        <v>173</v>
      </c>
    </row>
    <row r="22" spans="1:12" ht="12.75">
      <c r="A22" s="80"/>
      <c r="B22" s="34" t="s">
        <v>117</v>
      </c>
      <c r="C22" s="243" t="s">
        <v>46</v>
      </c>
      <c r="D22" s="34" t="s">
        <v>309</v>
      </c>
      <c r="E22" s="246"/>
      <c r="F22" s="63" t="s">
        <v>45</v>
      </c>
      <c r="G22" s="63" t="s">
        <v>309</v>
      </c>
      <c r="H22" s="63" t="s">
        <v>298</v>
      </c>
      <c r="I22" s="63" t="s">
        <v>264</v>
      </c>
      <c r="J22" s="63" t="s">
        <v>264</v>
      </c>
      <c r="K22" s="63" t="s">
        <v>264</v>
      </c>
      <c r="L22" s="63" t="s">
        <v>264</v>
      </c>
    </row>
    <row r="23" spans="1:12" ht="12.75">
      <c r="A23" s="64" t="s">
        <v>27</v>
      </c>
      <c r="B23" s="64" t="s">
        <v>47</v>
      </c>
      <c r="C23" s="244" t="s">
        <v>120</v>
      </c>
      <c r="D23" s="248" t="s">
        <v>262</v>
      </c>
      <c r="E23" s="247" t="s">
        <v>27</v>
      </c>
      <c r="F23" s="64" t="s">
        <v>47</v>
      </c>
      <c r="G23" s="64" t="s">
        <v>316</v>
      </c>
      <c r="H23" s="64" t="s">
        <v>46</v>
      </c>
      <c r="I23" s="64" t="s">
        <v>265</v>
      </c>
      <c r="J23" s="64" t="s">
        <v>266</v>
      </c>
      <c r="K23" s="64" t="s">
        <v>267</v>
      </c>
      <c r="L23" s="64" t="s">
        <v>46</v>
      </c>
    </row>
    <row r="24" spans="1:12" ht="12.75">
      <c r="A24" s="5">
        <v>0</v>
      </c>
      <c r="B24" s="91">
        <v>0.0641</v>
      </c>
      <c r="C24" s="99">
        <v>1</v>
      </c>
      <c r="D24" s="227">
        <v>0</v>
      </c>
      <c r="E24" s="78" t="s">
        <v>30</v>
      </c>
      <c r="F24" s="89">
        <f aca="true" t="shared" si="0" ref="F24:F32">B24/4</f>
        <v>0.016025</v>
      </c>
      <c r="G24" s="227">
        <v>1000000</v>
      </c>
      <c r="H24" s="228">
        <f aca="true" t="shared" si="1" ref="H24:H32">G24*C24</f>
        <v>1000000</v>
      </c>
      <c r="I24" s="228">
        <v>0</v>
      </c>
      <c r="J24" s="228">
        <v>0</v>
      </c>
      <c r="K24" s="249">
        <f>I24-J24</f>
        <v>0</v>
      </c>
      <c r="L24" s="249">
        <v>0</v>
      </c>
    </row>
    <row r="25" spans="1:12" ht="12.75">
      <c r="A25" s="6">
        <v>1</v>
      </c>
      <c r="B25" s="93">
        <v>0.0641</v>
      </c>
      <c r="C25" s="100">
        <v>0.998851</v>
      </c>
      <c r="D25" s="229">
        <v>0</v>
      </c>
      <c r="E25" s="57" t="s">
        <v>31</v>
      </c>
      <c r="F25" s="107">
        <f t="shared" si="0"/>
        <v>0.016025</v>
      </c>
      <c r="G25" s="229">
        <v>1000000</v>
      </c>
      <c r="H25" s="230">
        <f t="shared" si="1"/>
        <v>998851</v>
      </c>
      <c r="I25" s="230">
        <f>G25*(B25)/4</f>
        <v>16025.000000000002</v>
      </c>
      <c r="J25" s="230">
        <f>G25*(B$24)/4</f>
        <v>16025.000000000002</v>
      </c>
      <c r="K25" s="250">
        <f aca="true" t="shared" si="2" ref="K25:K32">I25-J25</f>
        <v>0</v>
      </c>
      <c r="L25" s="250">
        <v>1149</v>
      </c>
    </row>
    <row r="26" spans="1:12" ht="12.75">
      <c r="A26" s="7">
        <v>2</v>
      </c>
      <c r="B26" s="94">
        <v>0.0648</v>
      </c>
      <c r="C26" s="101">
        <v>1</v>
      </c>
      <c r="D26" s="231">
        <v>0</v>
      </c>
      <c r="E26" s="58" t="s">
        <v>32</v>
      </c>
      <c r="F26" s="108">
        <f t="shared" si="0"/>
        <v>0.0162</v>
      </c>
      <c r="G26" s="231">
        <v>1000000</v>
      </c>
      <c r="H26" s="232">
        <f t="shared" si="1"/>
        <v>1000000</v>
      </c>
      <c r="I26" s="232">
        <f>G26*(B26)/4</f>
        <v>16200</v>
      </c>
      <c r="J26" s="232">
        <f aca="true" t="shared" si="3" ref="J26:J32">G26*(B$24)/4</f>
        <v>16025.000000000002</v>
      </c>
      <c r="K26" s="251">
        <f t="shared" si="2"/>
        <v>174.99999999999818</v>
      </c>
      <c r="L26" s="251">
        <v>0</v>
      </c>
    </row>
    <row r="27" spans="1:12" ht="12.75">
      <c r="A27" s="8">
        <v>3</v>
      </c>
      <c r="B27" s="95">
        <v>0.0641</v>
      </c>
      <c r="C27" s="102">
        <v>1.001074</v>
      </c>
      <c r="D27" s="233">
        <v>0</v>
      </c>
      <c r="E27" s="59" t="s">
        <v>148</v>
      </c>
      <c r="F27" s="109">
        <f t="shared" si="0"/>
        <v>0.016025</v>
      </c>
      <c r="G27" s="233">
        <v>1000000</v>
      </c>
      <c r="H27" s="234">
        <f t="shared" si="1"/>
        <v>1001074</v>
      </c>
      <c r="I27" s="234">
        <f aca="true" t="shared" si="4" ref="I27:I32">G27*(B27)/4</f>
        <v>16025.000000000002</v>
      </c>
      <c r="J27" s="234">
        <f t="shared" si="3"/>
        <v>16025.000000000002</v>
      </c>
      <c r="K27" s="252">
        <f t="shared" si="2"/>
        <v>0</v>
      </c>
      <c r="L27" s="252">
        <v>-1074</v>
      </c>
    </row>
    <row r="28" spans="1:12" ht="12.75">
      <c r="A28" s="25">
        <v>4</v>
      </c>
      <c r="B28" s="282">
        <v>0.0632</v>
      </c>
      <c r="C28" s="283">
        <v>0.988645</v>
      </c>
      <c r="D28" s="284">
        <v>0</v>
      </c>
      <c r="E28" s="285" t="s">
        <v>34</v>
      </c>
      <c r="F28" s="286">
        <f t="shared" si="0"/>
        <v>0.0158</v>
      </c>
      <c r="G28" s="284">
        <v>1000000</v>
      </c>
      <c r="H28" s="287">
        <f t="shared" si="1"/>
        <v>988645</v>
      </c>
      <c r="I28" s="287">
        <f t="shared" si="4"/>
        <v>15800.000000000002</v>
      </c>
      <c r="J28" s="287">
        <f t="shared" si="3"/>
        <v>16025.000000000002</v>
      </c>
      <c r="K28" s="288">
        <f t="shared" si="2"/>
        <v>-225</v>
      </c>
      <c r="L28" s="288">
        <v>11355</v>
      </c>
    </row>
    <row r="29" spans="1:12" ht="12.75">
      <c r="A29" s="74">
        <v>5</v>
      </c>
      <c r="B29" s="97">
        <v>0.076</v>
      </c>
      <c r="C29" s="104">
        <v>0.990615</v>
      </c>
      <c r="D29" s="237">
        <v>0</v>
      </c>
      <c r="E29" s="61" t="s">
        <v>51</v>
      </c>
      <c r="F29" s="111">
        <f t="shared" si="0"/>
        <v>0.019</v>
      </c>
      <c r="G29" s="237">
        <v>1000000</v>
      </c>
      <c r="H29" s="238">
        <f t="shared" si="1"/>
        <v>990615</v>
      </c>
      <c r="I29" s="238">
        <f t="shared" si="4"/>
        <v>19000</v>
      </c>
      <c r="J29" s="238">
        <f t="shared" si="3"/>
        <v>16025.000000000002</v>
      </c>
      <c r="K29" s="254">
        <f t="shared" si="2"/>
        <v>2974.999999999998</v>
      </c>
      <c r="L29" s="254">
        <v>9385</v>
      </c>
    </row>
    <row r="30" spans="1:12" ht="12.75">
      <c r="A30" s="75">
        <v>6</v>
      </c>
      <c r="B30" s="93">
        <v>0.0771</v>
      </c>
      <c r="C30" s="100">
        <v>0.993152</v>
      </c>
      <c r="D30" s="229">
        <v>0</v>
      </c>
      <c r="E30" s="57" t="s">
        <v>52</v>
      </c>
      <c r="F30" s="107">
        <f t="shared" si="0"/>
        <v>0.019275</v>
      </c>
      <c r="G30" s="229">
        <v>1000000</v>
      </c>
      <c r="H30" s="230">
        <f t="shared" si="1"/>
        <v>993152</v>
      </c>
      <c r="I30" s="230">
        <f t="shared" si="4"/>
        <v>19275</v>
      </c>
      <c r="J30" s="230">
        <f t="shared" si="3"/>
        <v>16025.000000000002</v>
      </c>
      <c r="K30" s="250">
        <f t="shared" si="2"/>
        <v>3249.999999999998</v>
      </c>
      <c r="L30" s="250">
        <v>6849</v>
      </c>
    </row>
    <row r="31" spans="1:12" ht="12.75">
      <c r="A31" s="76">
        <v>7</v>
      </c>
      <c r="B31" s="92">
        <v>0.0782</v>
      </c>
      <c r="C31" s="105">
        <v>0.997521</v>
      </c>
      <c r="D31" s="239">
        <v>0</v>
      </c>
      <c r="E31" s="56" t="s">
        <v>53</v>
      </c>
      <c r="F31" s="112">
        <f t="shared" si="0"/>
        <v>0.01955</v>
      </c>
      <c r="G31" s="239">
        <v>1000000</v>
      </c>
      <c r="H31" s="240">
        <f t="shared" si="1"/>
        <v>997521</v>
      </c>
      <c r="I31" s="240">
        <f t="shared" si="4"/>
        <v>19550</v>
      </c>
      <c r="J31" s="240">
        <f t="shared" si="3"/>
        <v>16025.000000000002</v>
      </c>
      <c r="K31" s="255">
        <f t="shared" si="2"/>
        <v>3524.999999999998</v>
      </c>
      <c r="L31" s="255">
        <v>2479</v>
      </c>
    </row>
    <row r="32" spans="1:12" ht="12.75">
      <c r="A32" s="77">
        <v>8</v>
      </c>
      <c r="B32" s="98">
        <v>0.0742</v>
      </c>
      <c r="C32" s="106">
        <v>1</v>
      </c>
      <c r="D32" s="241">
        <v>0</v>
      </c>
      <c r="E32" s="62" t="s">
        <v>49</v>
      </c>
      <c r="F32" s="113">
        <f t="shared" si="0"/>
        <v>0.01855</v>
      </c>
      <c r="G32" s="241">
        <v>1000000</v>
      </c>
      <c r="H32" s="242">
        <f t="shared" si="1"/>
        <v>1000000</v>
      </c>
      <c r="I32" s="242">
        <f t="shared" si="4"/>
        <v>18550</v>
      </c>
      <c r="J32" s="242">
        <f t="shared" si="3"/>
        <v>16025.000000000002</v>
      </c>
      <c r="K32" s="256">
        <f t="shared" si="2"/>
        <v>2524.999999999998</v>
      </c>
      <c r="L32" s="256">
        <v>0</v>
      </c>
    </row>
    <row r="33" spans="11:12" ht="12.75">
      <c r="K33" s="127">
        <f>SUM(K24:K32)</f>
        <v>12224.99999999999</v>
      </c>
      <c r="L33" s="4"/>
    </row>
    <row r="35" ht="12.75">
      <c r="A35" t="s">
        <v>188</v>
      </c>
    </row>
    <row r="36" spans="1:4" ht="12.75">
      <c r="A36" t="s">
        <v>253</v>
      </c>
      <c r="D36" s="206" t="s">
        <v>252</v>
      </c>
    </row>
    <row r="38" s="160" customFormat="1" ht="12.75"/>
    <row r="40" ht="18">
      <c r="A40" s="162" t="s">
        <v>211</v>
      </c>
    </row>
    <row r="43" ht="12.75">
      <c r="F43" s="48" t="s">
        <v>36</v>
      </c>
    </row>
    <row r="44" spans="1:10" ht="12.75">
      <c r="A44" s="13" t="s">
        <v>35</v>
      </c>
      <c r="B44" s="13"/>
      <c r="C44" s="13"/>
      <c r="D44" s="13"/>
      <c r="E44" s="13"/>
      <c r="F44" s="167" t="s">
        <v>121</v>
      </c>
      <c r="G44" s="47" t="s">
        <v>37</v>
      </c>
      <c r="I44" s="1"/>
      <c r="J44" s="2"/>
    </row>
    <row r="45" spans="1:10" ht="12.75">
      <c r="A45" s="78" t="str">
        <f>E24</f>
        <v>07/01/x1</v>
      </c>
      <c r="B45" s="1" t="s">
        <v>38</v>
      </c>
      <c r="C45" s="1"/>
      <c r="D45" s="1"/>
      <c r="F45" s="163">
        <v>0</v>
      </c>
      <c r="G45" s="163">
        <f>F45</f>
        <v>0</v>
      </c>
      <c r="I45" s="1"/>
      <c r="J45" s="2"/>
    </row>
    <row r="46" spans="1:10" ht="12.75">
      <c r="A46" s="268"/>
      <c r="B46" s="1" t="s">
        <v>24</v>
      </c>
      <c r="D46" s="1"/>
      <c r="F46" s="164">
        <f>-F45</f>
        <v>0</v>
      </c>
      <c r="G46" s="164">
        <f>F46</f>
        <v>0</v>
      </c>
      <c r="I46" s="1"/>
      <c r="J46" s="2"/>
    </row>
    <row r="47" spans="1:10" ht="12.75">
      <c r="A47" s="268"/>
      <c r="B47" s="14" t="s">
        <v>257</v>
      </c>
      <c r="F47" s="164"/>
      <c r="G47" s="164"/>
      <c r="I47" s="1"/>
      <c r="J47" s="2"/>
    </row>
    <row r="48" spans="1:10" ht="12.75">
      <c r="A48" s="268"/>
      <c r="F48" s="165"/>
      <c r="G48" s="165"/>
      <c r="I48" s="1"/>
      <c r="J48" s="2"/>
    </row>
    <row r="49" spans="1:10" ht="12.75">
      <c r="A49" s="78" t="str">
        <f>A45</f>
        <v>07/01/x1</v>
      </c>
      <c r="B49" s="1" t="s">
        <v>38</v>
      </c>
      <c r="C49" s="1"/>
      <c r="D49" s="1"/>
      <c r="E49" s="1"/>
      <c r="F49" s="164">
        <f>K24</f>
        <v>0</v>
      </c>
      <c r="G49" s="164">
        <f>G45+F49</f>
        <v>0</v>
      </c>
      <c r="I49" s="1"/>
      <c r="J49" s="2"/>
    </row>
    <row r="50" spans="1:10" ht="12.75">
      <c r="A50" s="268"/>
      <c r="B50" s="1" t="s">
        <v>39</v>
      </c>
      <c r="D50" s="1"/>
      <c r="E50" s="1"/>
      <c r="F50" s="166">
        <f>-F49</f>
        <v>0</v>
      </c>
      <c r="G50" s="166">
        <v>0</v>
      </c>
      <c r="I50" s="1"/>
      <c r="J50" s="2"/>
    </row>
    <row r="51" spans="1:10" ht="12.75">
      <c r="A51" s="268"/>
      <c r="B51" s="14" t="s">
        <v>40</v>
      </c>
      <c r="H51" s="9"/>
      <c r="I51" s="9"/>
      <c r="J51" s="10"/>
    </row>
    <row r="52" spans="1:10" ht="12.75">
      <c r="A52" s="268"/>
      <c r="B52" s="14"/>
      <c r="H52" s="9"/>
      <c r="I52" s="9"/>
      <c r="J52" s="10"/>
    </row>
    <row r="53" spans="1:10" ht="13.5" thickBot="1">
      <c r="A53" s="269"/>
      <c r="B53" s="19"/>
      <c r="C53" s="18"/>
      <c r="D53" s="18"/>
      <c r="E53" s="18"/>
      <c r="F53" s="18"/>
      <c r="G53" s="18"/>
      <c r="H53" s="20"/>
      <c r="I53" s="50"/>
      <c r="J53" s="49"/>
    </row>
    <row r="54" spans="1:7" ht="13.5" thickTop="1">
      <c r="A54" s="268"/>
      <c r="F54" s="188" t="s">
        <v>36</v>
      </c>
      <c r="G54" s="192"/>
    </row>
    <row r="55" spans="1:7" ht="13.5" thickBot="1">
      <c r="A55" s="270"/>
      <c r="B55" s="25"/>
      <c r="C55" s="23"/>
      <c r="D55" s="25"/>
      <c r="E55" s="27"/>
      <c r="F55" s="189" t="s">
        <v>121</v>
      </c>
      <c r="G55" s="191" t="s">
        <v>37</v>
      </c>
    </row>
    <row r="56" spans="1:8" ht="13.5" thickTop="1">
      <c r="A56" s="271" t="str">
        <f>E25</f>
        <v>09/30/x1</v>
      </c>
      <c r="B56" s="30" t="s">
        <v>270</v>
      </c>
      <c r="C56" s="21"/>
      <c r="D56" s="21"/>
      <c r="E56" s="21"/>
      <c r="F56" s="164">
        <f>-K25</f>
        <v>0</v>
      </c>
      <c r="G56" s="164">
        <f>G52+F56</f>
        <v>0</v>
      </c>
      <c r="H56" s="193" t="str">
        <f>A56</f>
        <v>09/30/x1</v>
      </c>
    </row>
    <row r="57" spans="1:9" ht="12.75">
      <c r="A57" s="272"/>
      <c r="B57" s="1" t="s">
        <v>38</v>
      </c>
      <c r="C57" s="21"/>
      <c r="D57" s="21"/>
      <c r="E57" s="21"/>
      <c r="F57" s="164">
        <f>-F56</f>
        <v>0</v>
      </c>
      <c r="G57" s="164">
        <f>G49+F57</f>
        <v>0</v>
      </c>
      <c r="I57" s="24"/>
    </row>
    <row r="58" spans="1:9" ht="12.75">
      <c r="A58" s="272"/>
      <c r="B58" s="22" t="s">
        <v>303</v>
      </c>
      <c r="C58" s="21"/>
      <c r="D58" s="21"/>
      <c r="E58" s="21"/>
      <c r="F58" s="164"/>
      <c r="G58" s="164"/>
      <c r="I58" s="24" t="s">
        <v>310</v>
      </c>
    </row>
    <row r="59" spans="1:9" ht="12.75">
      <c r="A59" s="272"/>
      <c r="B59" s="22"/>
      <c r="C59" s="21"/>
      <c r="D59" s="21"/>
      <c r="E59" s="21"/>
      <c r="F59" s="164"/>
      <c r="G59" s="164"/>
      <c r="I59" s="24" t="s">
        <v>311</v>
      </c>
    </row>
    <row r="60" spans="1:9" ht="12.75">
      <c r="A60" s="271" t="str">
        <f>A56</f>
        <v>09/30/x1</v>
      </c>
      <c r="B60" s="30" t="s">
        <v>300</v>
      </c>
      <c r="C60" s="21"/>
      <c r="D60" s="21"/>
      <c r="E60" s="21"/>
      <c r="F60" s="164">
        <f>-F61</f>
        <v>-1149</v>
      </c>
      <c r="G60" s="164">
        <f>G46+F60</f>
        <v>-1149</v>
      </c>
      <c r="H60" s="193" t="str">
        <f>H56</f>
        <v>09/30/x1</v>
      </c>
      <c r="I60" s="24" t="s">
        <v>46</v>
      </c>
    </row>
    <row r="61" spans="1:9" ht="12.75">
      <c r="A61" s="268"/>
      <c r="B61" s="1" t="s">
        <v>39</v>
      </c>
      <c r="C61" s="21"/>
      <c r="D61" s="21"/>
      <c r="E61" s="21"/>
      <c r="F61" s="164">
        <f>G61</f>
        <v>1149</v>
      </c>
      <c r="G61" s="164">
        <f>L25</f>
        <v>1149</v>
      </c>
      <c r="I61" s="128">
        <f>H25+G61</f>
        <v>1000000</v>
      </c>
    </row>
    <row r="62" spans="1:9" ht="12.75">
      <c r="A62" s="268"/>
      <c r="B62" s="22" t="s">
        <v>299</v>
      </c>
      <c r="C62" s="21"/>
      <c r="D62" s="21"/>
      <c r="E62" s="21"/>
      <c r="F62" s="164"/>
      <c r="G62" s="164"/>
      <c r="I62" s="24"/>
    </row>
    <row r="63" spans="1:9" ht="12.75">
      <c r="A63" s="268"/>
      <c r="B63" s="31"/>
      <c r="C63" s="1"/>
      <c r="D63" s="1"/>
      <c r="E63" s="1"/>
      <c r="F63" s="164"/>
      <c r="G63" s="164"/>
      <c r="I63" s="24"/>
    </row>
    <row r="64" spans="1:9" ht="12.75">
      <c r="A64" s="271" t="str">
        <f>A56</f>
        <v>09/30/x1</v>
      </c>
      <c r="B64" s="1" t="s">
        <v>50</v>
      </c>
      <c r="C64" s="1"/>
      <c r="D64" s="1"/>
      <c r="E64" s="1"/>
      <c r="F64" s="164">
        <f>-F65</f>
        <v>0</v>
      </c>
      <c r="G64" s="164">
        <f>F64</f>
        <v>0</v>
      </c>
      <c r="H64" s="193" t="str">
        <f>H56</f>
        <v>09/30/x1</v>
      </c>
      <c r="I64" s="24"/>
    </row>
    <row r="65" spans="1:9" ht="12.75">
      <c r="A65" s="268"/>
      <c r="B65" s="1" t="s">
        <v>270</v>
      </c>
      <c r="C65" s="1"/>
      <c r="D65" s="1"/>
      <c r="E65" s="1"/>
      <c r="F65" s="164">
        <f>-G56</f>
        <v>0</v>
      </c>
      <c r="G65" s="164">
        <f>G56+F65</f>
        <v>0</v>
      </c>
      <c r="I65" s="24"/>
    </row>
    <row r="66" spans="1:9" ht="12.75">
      <c r="A66" s="268"/>
      <c r="B66" s="14" t="s">
        <v>271</v>
      </c>
      <c r="C66" s="1"/>
      <c r="D66" s="1"/>
      <c r="E66" s="1"/>
      <c r="F66" s="166"/>
      <c r="G66" s="166"/>
      <c r="I66" s="24"/>
    </row>
    <row r="67" spans="1:9" ht="12.75">
      <c r="A67" s="268"/>
      <c r="F67" s="12"/>
      <c r="G67" s="12"/>
      <c r="H67" s="16"/>
      <c r="I67" s="24"/>
    </row>
    <row r="68" spans="1:9" ht="13.5" thickBot="1">
      <c r="A68" s="269"/>
      <c r="B68" s="19"/>
      <c r="C68" s="18"/>
      <c r="D68" s="18"/>
      <c r="E68" s="18"/>
      <c r="F68" s="18"/>
      <c r="G68" s="18"/>
      <c r="H68" s="20"/>
      <c r="I68" s="24"/>
    </row>
    <row r="69" spans="1:9" ht="13.5" thickTop="1">
      <c r="A69" s="268"/>
      <c r="F69" s="188" t="s">
        <v>36</v>
      </c>
      <c r="G69" s="190"/>
      <c r="I69" s="24"/>
    </row>
    <row r="70" spans="1:9" ht="13.5" thickBot="1">
      <c r="A70" s="270"/>
      <c r="B70" s="25"/>
      <c r="C70" s="23"/>
      <c r="D70" s="25"/>
      <c r="E70" s="27"/>
      <c r="F70" s="189" t="s">
        <v>121</v>
      </c>
      <c r="G70" s="191" t="s">
        <v>37</v>
      </c>
      <c r="I70" s="24"/>
    </row>
    <row r="71" spans="1:9" ht="13.5" thickTop="1">
      <c r="A71" s="273" t="str">
        <f>E26</f>
        <v>12/31/x1</v>
      </c>
      <c r="B71" s="30" t="s">
        <v>270</v>
      </c>
      <c r="C71" s="21"/>
      <c r="D71" s="21"/>
      <c r="E71" s="21"/>
      <c r="F71" s="164">
        <f>-K26</f>
        <v>-174.99999999999818</v>
      </c>
      <c r="G71" s="164">
        <f>F71</f>
        <v>-174.99999999999818</v>
      </c>
      <c r="H71" s="194" t="str">
        <f>A71</f>
        <v>12/31/x1</v>
      </c>
      <c r="I71" s="24"/>
    </row>
    <row r="72" spans="1:9" ht="12.75">
      <c r="A72" s="272"/>
      <c r="B72" s="1" t="s">
        <v>38</v>
      </c>
      <c r="C72" s="21"/>
      <c r="D72" s="21"/>
      <c r="E72" s="21"/>
      <c r="F72" s="164">
        <f>-F71</f>
        <v>174.99999999999818</v>
      </c>
      <c r="G72" s="164">
        <f>F72+G57</f>
        <v>174.99999999999818</v>
      </c>
      <c r="I72" s="24"/>
    </row>
    <row r="73" spans="1:9" ht="12.75">
      <c r="A73" s="272"/>
      <c r="B73" s="22" t="s">
        <v>303</v>
      </c>
      <c r="C73" s="21"/>
      <c r="D73" s="21"/>
      <c r="E73" s="21"/>
      <c r="F73" s="164"/>
      <c r="G73" s="164"/>
      <c r="I73" s="24" t="s">
        <v>310</v>
      </c>
    </row>
    <row r="74" spans="1:9" ht="12.75">
      <c r="A74" s="272"/>
      <c r="B74" s="22"/>
      <c r="C74" s="21"/>
      <c r="D74" s="3" t="s">
        <v>35</v>
      </c>
      <c r="E74" s="21"/>
      <c r="F74" s="164"/>
      <c r="G74" s="164"/>
      <c r="I74" s="24" t="s">
        <v>311</v>
      </c>
    </row>
    <row r="75" spans="1:9" ht="12.75">
      <c r="A75" s="273" t="str">
        <f>A71</f>
        <v>12/31/x1</v>
      </c>
      <c r="B75" s="30" t="s">
        <v>300</v>
      </c>
      <c r="C75" s="21"/>
      <c r="D75" s="21"/>
      <c r="E75" s="21"/>
      <c r="F75" s="164">
        <f>-F76</f>
        <v>1149</v>
      </c>
      <c r="G75" s="164">
        <f>G60+F75</f>
        <v>0</v>
      </c>
      <c r="H75" s="194" t="str">
        <f>H71</f>
        <v>12/31/x1</v>
      </c>
      <c r="I75" s="24" t="s">
        <v>46</v>
      </c>
    </row>
    <row r="76" spans="1:9" ht="12.75">
      <c r="A76" s="268"/>
      <c r="B76" s="1" t="s">
        <v>39</v>
      </c>
      <c r="C76" s="21"/>
      <c r="D76" s="21"/>
      <c r="E76" s="21"/>
      <c r="F76" s="164">
        <f>G76-G61</f>
        <v>-1149</v>
      </c>
      <c r="G76" s="164">
        <f>L26</f>
        <v>0</v>
      </c>
      <c r="I76" s="128">
        <f>H26+G76</f>
        <v>1000000</v>
      </c>
    </row>
    <row r="77" spans="1:9" ht="12.75">
      <c r="A77" s="268"/>
      <c r="B77" s="22" t="s">
        <v>299</v>
      </c>
      <c r="C77" s="21"/>
      <c r="D77" s="21"/>
      <c r="E77" s="21"/>
      <c r="F77" s="164"/>
      <c r="G77" s="164"/>
      <c r="I77" s="24"/>
    </row>
    <row r="78" spans="1:9" ht="12.75">
      <c r="A78" s="268"/>
      <c r="B78" s="31"/>
      <c r="C78" s="1"/>
      <c r="D78" s="1"/>
      <c r="E78" s="1"/>
      <c r="F78" s="164"/>
      <c r="G78" s="164"/>
      <c r="I78" s="24"/>
    </row>
    <row r="79" spans="1:9" ht="12.75">
      <c r="A79" s="273" t="str">
        <f>A71</f>
        <v>12/31/x1</v>
      </c>
      <c r="B79" s="1" t="s">
        <v>50</v>
      </c>
      <c r="C79" s="1"/>
      <c r="D79" s="1"/>
      <c r="E79" s="1"/>
      <c r="F79" s="164">
        <f>-F80</f>
        <v>-174.99999999999818</v>
      </c>
      <c r="G79" s="164">
        <f>F79+F64</f>
        <v>-174.99999999999818</v>
      </c>
      <c r="H79" s="194" t="str">
        <f>H71</f>
        <v>12/31/x1</v>
      </c>
      <c r="I79" s="24"/>
    </row>
    <row r="80" spans="1:9" ht="12.75">
      <c r="A80" s="268"/>
      <c r="B80" s="1" t="s">
        <v>270</v>
      </c>
      <c r="C80" s="1"/>
      <c r="D80" s="1"/>
      <c r="E80" s="1"/>
      <c r="F80" s="164">
        <f>-G71</f>
        <v>174.99999999999818</v>
      </c>
      <c r="G80" s="164">
        <f>G71+F80</f>
        <v>0</v>
      </c>
      <c r="I80" s="24"/>
    </row>
    <row r="81" spans="1:9" ht="12.75">
      <c r="A81" s="268"/>
      <c r="B81" s="14" t="s">
        <v>271</v>
      </c>
      <c r="C81" s="1"/>
      <c r="D81" s="1"/>
      <c r="E81" s="1"/>
      <c r="F81" s="166"/>
      <c r="G81" s="166"/>
      <c r="I81" s="24"/>
    </row>
    <row r="82" spans="1:9" ht="12.75">
      <c r="A82" s="268"/>
      <c r="F82" s="12"/>
      <c r="G82" s="12"/>
      <c r="H82" s="16"/>
      <c r="I82" s="24"/>
    </row>
    <row r="83" spans="1:9" ht="13.5" thickBot="1">
      <c r="A83" s="269"/>
      <c r="B83" s="19"/>
      <c r="C83" s="18"/>
      <c r="D83" s="18"/>
      <c r="E83" s="18"/>
      <c r="F83" s="18"/>
      <c r="G83" s="18"/>
      <c r="H83" s="20"/>
      <c r="I83" s="24"/>
    </row>
    <row r="84" spans="1:9" ht="13.5" thickTop="1">
      <c r="A84" s="268"/>
      <c r="F84" s="188" t="s">
        <v>36</v>
      </c>
      <c r="G84" s="195"/>
      <c r="I84" s="24"/>
    </row>
    <row r="85" spans="1:9" ht="13.5" thickBot="1">
      <c r="A85" s="270"/>
      <c r="B85" s="25"/>
      <c r="C85" s="23"/>
      <c r="D85" s="25"/>
      <c r="E85" s="27"/>
      <c r="F85" s="189" t="s">
        <v>121</v>
      </c>
      <c r="G85" s="191" t="s">
        <v>37</v>
      </c>
      <c r="I85" s="24"/>
    </row>
    <row r="86" spans="1:9" ht="13.5" thickTop="1">
      <c r="A86" s="274" t="str">
        <f>E27</f>
        <v>03/31/x2</v>
      </c>
      <c r="B86" s="30" t="s">
        <v>270</v>
      </c>
      <c r="C86" s="21"/>
      <c r="D86" s="21"/>
      <c r="E86" s="21"/>
      <c r="F86" s="164">
        <f>-K27</f>
        <v>0</v>
      </c>
      <c r="G86" s="164">
        <f>F86</f>
        <v>0</v>
      </c>
      <c r="H86" s="196" t="str">
        <f>A86</f>
        <v>03/31/x2</v>
      </c>
      <c r="I86" s="24"/>
    </row>
    <row r="87" spans="1:9" ht="12.75">
      <c r="A87" s="272"/>
      <c r="B87" s="1" t="s">
        <v>38</v>
      </c>
      <c r="C87" s="21"/>
      <c r="D87" s="21"/>
      <c r="E87" s="21"/>
      <c r="F87" s="164">
        <f>-F86</f>
        <v>0</v>
      </c>
      <c r="G87" s="164">
        <f>F87+G72</f>
        <v>174.99999999999818</v>
      </c>
      <c r="I87" s="24"/>
    </row>
    <row r="88" spans="1:9" ht="12.75">
      <c r="A88" s="272"/>
      <c r="B88" s="22" t="s">
        <v>303</v>
      </c>
      <c r="C88" s="21"/>
      <c r="D88" s="21"/>
      <c r="E88" s="21"/>
      <c r="F88" s="164"/>
      <c r="G88" s="164"/>
      <c r="I88" s="24" t="s">
        <v>310</v>
      </c>
    </row>
    <row r="89" spans="1:9" ht="12.75">
      <c r="A89" s="272"/>
      <c r="B89" s="22"/>
      <c r="C89" s="21"/>
      <c r="D89" s="3" t="s">
        <v>35</v>
      </c>
      <c r="E89" s="21"/>
      <c r="F89" s="164"/>
      <c r="G89" s="164"/>
      <c r="I89" s="24" t="s">
        <v>311</v>
      </c>
    </row>
    <row r="90" spans="1:9" ht="12.75">
      <c r="A90" s="274" t="str">
        <f>A86</f>
        <v>03/31/x2</v>
      </c>
      <c r="B90" s="30" t="s">
        <v>300</v>
      </c>
      <c r="C90" s="21"/>
      <c r="D90" s="21"/>
      <c r="E90" s="21"/>
      <c r="F90" s="164">
        <f>-F91</f>
        <v>1074</v>
      </c>
      <c r="G90" s="164">
        <f>G75+F90</f>
        <v>1074</v>
      </c>
      <c r="H90" s="196" t="str">
        <f>H86</f>
        <v>03/31/x2</v>
      </c>
      <c r="I90" s="24" t="s">
        <v>46</v>
      </c>
    </row>
    <row r="91" spans="1:9" ht="12.75">
      <c r="A91" s="268"/>
      <c r="B91" s="1" t="s">
        <v>39</v>
      </c>
      <c r="C91" s="21"/>
      <c r="D91" s="21"/>
      <c r="E91" s="21"/>
      <c r="F91" s="164">
        <f>G91-G76</f>
        <v>-1074</v>
      </c>
      <c r="G91" s="164">
        <f>L27</f>
        <v>-1074</v>
      </c>
      <c r="I91" s="128">
        <f>H27+G91</f>
        <v>1000000</v>
      </c>
    </row>
    <row r="92" spans="1:9" ht="12.75">
      <c r="A92" s="268"/>
      <c r="B92" s="22" t="s">
        <v>299</v>
      </c>
      <c r="C92" s="21"/>
      <c r="D92" s="21"/>
      <c r="E92" s="21"/>
      <c r="F92" s="164"/>
      <c r="G92" s="164"/>
      <c r="I92" s="24"/>
    </row>
    <row r="93" spans="1:9" ht="12.75">
      <c r="A93" s="268"/>
      <c r="B93" s="31"/>
      <c r="C93" s="1"/>
      <c r="D93" s="1"/>
      <c r="E93" s="1"/>
      <c r="F93" s="164"/>
      <c r="G93" s="164"/>
      <c r="I93" s="24"/>
    </row>
    <row r="94" spans="1:9" ht="12.75">
      <c r="A94" s="274" t="str">
        <f>A86</f>
        <v>03/31/x2</v>
      </c>
      <c r="B94" s="1" t="s">
        <v>50</v>
      </c>
      <c r="C94" s="1"/>
      <c r="D94" s="1"/>
      <c r="E94" s="1"/>
      <c r="F94" s="164">
        <f>-F95</f>
        <v>0</v>
      </c>
      <c r="G94" s="164">
        <f>F94+G79</f>
        <v>-174.99999999999818</v>
      </c>
      <c r="H94" s="196" t="str">
        <f>H86</f>
        <v>03/31/x2</v>
      </c>
      <c r="I94" s="24"/>
    </row>
    <row r="95" spans="1:9" ht="12.75">
      <c r="A95" s="268"/>
      <c r="B95" s="1" t="s">
        <v>270</v>
      </c>
      <c r="C95" s="1"/>
      <c r="D95" s="1"/>
      <c r="E95" s="1"/>
      <c r="F95" s="164">
        <f>-G86</f>
        <v>0</v>
      </c>
      <c r="G95" s="164">
        <f>G86+F95</f>
        <v>0</v>
      </c>
      <c r="I95" s="24"/>
    </row>
    <row r="96" spans="1:9" ht="12.75">
      <c r="A96" s="268"/>
      <c r="B96" s="14" t="s">
        <v>271</v>
      </c>
      <c r="C96" s="1"/>
      <c r="D96" s="1"/>
      <c r="E96" s="1"/>
      <c r="F96" s="199"/>
      <c r="G96" s="199"/>
      <c r="H96" s="16"/>
      <c r="I96" s="24"/>
    </row>
    <row r="97" spans="1:9" ht="12.75">
      <c r="A97" s="268"/>
      <c r="B97" s="30"/>
      <c r="C97" s="1"/>
      <c r="D97" s="1"/>
      <c r="E97" s="1"/>
      <c r="F97" s="199"/>
      <c r="G97" s="199"/>
      <c r="H97" s="16"/>
      <c r="I97" s="24"/>
    </row>
    <row r="98" spans="1:9" ht="13.5" thickBot="1">
      <c r="A98" s="269"/>
      <c r="B98" s="19"/>
      <c r="C98" s="18"/>
      <c r="D98" s="18"/>
      <c r="E98" s="18"/>
      <c r="F98" s="18"/>
      <c r="G98" s="18"/>
      <c r="H98" s="20"/>
      <c r="I98" s="24"/>
    </row>
    <row r="99" spans="1:9" ht="13.5" thickTop="1">
      <c r="A99" s="268"/>
      <c r="F99" s="188" t="s">
        <v>36</v>
      </c>
      <c r="G99" s="198"/>
      <c r="I99" s="24"/>
    </row>
    <row r="100" spans="1:9" ht="13.5" thickBot="1">
      <c r="A100" s="270"/>
      <c r="B100" s="25"/>
      <c r="C100" s="23"/>
      <c r="D100" s="25"/>
      <c r="E100" s="27"/>
      <c r="F100" s="189" t="s">
        <v>121</v>
      </c>
      <c r="G100" s="191" t="s">
        <v>37</v>
      </c>
      <c r="I100" s="24"/>
    </row>
    <row r="101" spans="1:9" ht="13.5" thickTop="1">
      <c r="A101" s="275" t="str">
        <f>E28</f>
        <v>06/30/x2</v>
      </c>
      <c r="B101" s="30" t="s">
        <v>270</v>
      </c>
      <c r="C101" s="21"/>
      <c r="D101" s="21"/>
      <c r="E101" s="21"/>
      <c r="F101" s="164">
        <f>-K28</f>
        <v>225</v>
      </c>
      <c r="G101" s="164">
        <f>F101</f>
        <v>225</v>
      </c>
      <c r="H101" s="197" t="str">
        <f>A101</f>
        <v>06/30/x2</v>
      </c>
      <c r="I101" s="24"/>
    </row>
    <row r="102" spans="1:9" ht="12.75">
      <c r="A102" s="272"/>
      <c r="B102" s="1" t="s">
        <v>38</v>
      </c>
      <c r="C102" s="21"/>
      <c r="D102" s="21"/>
      <c r="E102" s="21"/>
      <c r="F102" s="164">
        <f>-F101</f>
        <v>-225</v>
      </c>
      <c r="G102" s="164">
        <f>F102+G87</f>
        <v>-50.00000000000182</v>
      </c>
      <c r="I102" s="24"/>
    </row>
    <row r="103" spans="1:9" ht="12.75">
      <c r="A103" s="272"/>
      <c r="B103" s="22" t="s">
        <v>303</v>
      </c>
      <c r="C103" s="21"/>
      <c r="D103" s="21"/>
      <c r="E103" s="21"/>
      <c r="F103" s="164"/>
      <c r="G103" s="164"/>
      <c r="I103" s="24" t="s">
        <v>310</v>
      </c>
    </row>
    <row r="104" spans="1:9" ht="12.75">
      <c r="A104" s="272"/>
      <c r="B104" s="22"/>
      <c r="C104" s="21"/>
      <c r="D104" s="3" t="s">
        <v>35</v>
      </c>
      <c r="E104" s="21"/>
      <c r="F104" s="164"/>
      <c r="G104" s="164"/>
      <c r="I104" s="24" t="s">
        <v>311</v>
      </c>
    </row>
    <row r="105" spans="1:9" ht="12.75">
      <c r="A105" s="275" t="str">
        <f>A101</f>
        <v>06/30/x2</v>
      </c>
      <c r="B105" s="30" t="s">
        <v>300</v>
      </c>
      <c r="C105" s="21"/>
      <c r="D105" s="21"/>
      <c r="E105" s="21"/>
      <c r="F105" s="164">
        <f>-F106</f>
        <v>-12429</v>
      </c>
      <c r="G105" s="164">
        <f>G90+F105</f>
        <v>-11355</v>
      </c>
      <c r="H105" s="197" t="str">
        <f>H101</f>
        <v>06/30/x2</v>
      </c>
      <c r="I105" s="24" t="s">
        <v>46</v>
      </c>
    </row>
    <row r="106" spans="1:9" ht="12.75">
      <c r="A106" s="268"/>
      <c r="B106" s="1" t="s">
        <v>39</v>
      </c>
      <c r="C106" s="21"/>
      <c r="D106" s="21"/>
      <c r="E106" s="21"/>
      <c r="F106" s="164">
        <f>G106-G91</f>
        <v>12429</v>
      </c>
      <c r="G106" s="164">
        <f>L28</f>
        <v>11355</v>
      </c>
      <c r="I106" s="128">
        <f>H28+G106</f>
        <v>1000000</v>
      </c>
    </row>
    <row r="107" spans="1:9" ht="12.75">
      <c r="A107" s="268"/>
      <c r="B107" s="22" t="s">
        <v>299</v>
      </c>
      <c r="C107" s="21"/>
      <c r="D107" s="21"/>
      <c r="E107" s="21"/>
      <c r="F107" s="164"/>
      <c r="G107" s="164"/>
      <c r="I107" s="24"/>
    </row>
    <row r="108" spans="1:9" ht="12.75">
      <c r="A108" s="268"/>
      <c r="B108" s="31"/>
      <c r="C108" s="1"/>
      <c r="D108" s="1"/>
      <c r="E108" s="1"/>
      <c r="F108" s="164"/>
      <c r="G108" s="164"/>
      <c r="I108" s="24"/>
    </row>
    <row r="109" spans="1:9" ht="12.75">
      <c r="A109" s="275" t="str">
        <f>A101</f>
        <v>06/30/x2</v>
      </c>
      <c r="B109" s="1" t="s">
        <v>50</v>
      </c>
      <c r="C109" s="1"/>
      <c r="D109" s="1"/>
      <c r="E109" s="1"/>
      <c r="F109" s="164">
        <f>-F110</f>
        <v>225</v>
      </c>
      <c r="G109" s="164">
        <f>F109+G94</f>
        <v>50.00000000000182</v>
      </c>
      <c r="H109" s="197" t="str">
        <f>H101</f>
        <v>06/30/x2</v>
      </c>
      <c r="I109" s="24"/>
    </row>
    <row r="110" spans="1:9" ht="12.75">
      <c r="A110" s="268"/>
      <c r="B110" s="1" t="s">
        <v>270</v>
      </c>
      <c r="C110" s="1"/>
      <c r="D110" s="1"/>
      <c r="E110" s="1"/>
      <c r="F110" s="164">
        <f>-G101</f>
        <v>-225</v>
      </c>
      <c r="G110" s="164">
        <f>G101+F110</f>
        <v>0</v>
      </c>
      <c r="I110" s="24"/>
    </row>
    <row r="111" spans="1:9" ht="12.75">
      <c r="A111" s="268"/>
      <c r="B111" s="14" t="s">
        <v>271</v>
      </c>
      <c r="C111" s="1"/>
      <c r="D111" s="1"/>
      <c r="E111" s="1"/>
      <c r="F111" s="199"/>
      <c r="G111" s="199"/>
      <c r="I111" s="24"/>
    </row>
    <row r="112" spans="1:9" ht="12.75">
      <c r="A112" s="268"/>
      <c r="B112" s="14"/>
      <c r="C112" s="1"/>
      <c r="D112" s="1"/>
      <c r="E112" s="1"/>
      <c r="F112" s="199"/>
      <c r="G112" s="199"/>
      <c r="I112" s="24"/>
    </row>
    <row r="113" spans="1:9" ht="13.5" thickBot="1">
      <c r="A113" s="269"/>
      <c r="B113" s="19"/>
      <c r="C113" s="18"/>
      <c r="D113" s="18"/>
      <c r="E113" s="18"/>
      <c r="F113" s="18"/>
      <c r="G113" s="18"/>
      <c r="H113" s="20"/>
      <c r="I113" s="24"/>
    </row>
    <row r="114" spans="1:9" ht="13.5" thickTop="1">
      <c r="A114" s="268"/>
      <c r="F114" s="188" t="s">
        <v>36</v>
      </c>
      <c r="G114" s="201"/>
      <c r="I114" s="24"/>
    </row>
    <row r="115" spans="1:9" ht="13.5" thickBot="1">
      <c r="A115" s="270"/>
      <c r="B115" s="25"/>
      <c r="C115" s="23"/>
      <c r="D115" s="25"/>
      <c r="E115" s="27"/>
      <c r="F115" s="189" t="s">
        <v>121</v>
      </c>
      <c r="G115" s="191" t="s">
        <v>37</v>
      </c>
      <c r="I115" s="24"/>
    </row>
    <row r="116" spans="1:9" ht="13.5" thickTop="1">
      <c r="A116" s="276" t="str">
        <f>E29</f>
        <v>09/30/x2</v>
      </c>
      <c r="B116" s="30" t="s">
        <v>270</v>
      </c>
      <c r="C116" s="21"/>
      <c r="D116" s="21"/>
      <c r="E116" s="21"/>
      <c r="F116" s="164">
        <f>-K29</f>
        <v>-2974.999999999998</v>
      </c>
      <c r="G116" s="164">
        <f>F116</f>
        <v>-2974.999999999998</v>
      </c>
      <c r="H116" s="200" t="str">
        <f>A116</f>
        <v>09/30/x2</v>
      </c>
      <c r="I116" s="24"/>
    </row>
    <row r="117" spans="1:9" ht="12.75">
      <c r="A117" s="272"/>
      <c r="B117" s="1" t="s">
        <v>38</v>
      </c>
      <c r="C117" s="21"/>
      <c r="D117" s="21"/>
      <c r="E117" s="21"/>
      <c r="F117" s="164">
        <f>-F116</f>
        <v>2974.999999999998</v>
      </c>
      <c r="G117" s="164">
        <f>F117+G102</f>
        <v>2924.9999999999964</v>
      </c>
      <c r="I117" s="24"/>
    </row>
    <row r="118" spans="1:9" ht="12.75">
      <c r="A118" s="272"/>
      <c r="B118" s="22" t="s">
        <v>303</v>
      </c>
      <c r="C118" s="21"/>
      <c r="D118" s="21"/>
      <c r="E118" s="21"/>
      <c r="F118" s="164"/>
      <c r="G118" s="164"/>
      <c r="I118" s="24" t="s">
        <v>310</v>
      </c>
    </row>
    <row r="119" spans="1:9" ht="12.75">
      <c r="A119" s="272"/>
      <c r="B119" s="22"/>
      <c r="C119" s="21"/>
      <c r="D119" s="3" t="s">
        <v>35</v>
      </c>
      <c r="E119" s="21"/>
      <c r="F119" s="164"/>
      <c r="G119" s="164"/>
      <c r="I119" s="24" t="s">
        <v>311</v>
      </c>
    </row>
    <row r="120" spans="1:9" ht="12.75">
      <c r="A120" s="276" t="str">
        <f>A116</f>
        <v>09/30/x2</v>
      </c>
      <c r="B120" s="30" t="s">
        <v>300</v>
      </c>
      <c r="C120" s="21"/>
      <c r="D120" s="21"/>
      <c r="E120" s="21"/>
      <c r="F120" s="164">
        <f>-F121</f>
        <v>1970</v>
      </c>
      <c r="G120" s="164">
        <f>G105+F120</f>
        <v>-9385</v>
      </c>
      <c r="H120" s="200" t="str">
        <f>H116</f>
        <v>09/30/x2</v>
      </c>
      <c r="I120" s="24" t="s">
        <v>46</v>
      </c>
    </row>
    <row r="121" spans="1:9" ht="12.75">
      <c r="A121" s="268"/>
      <c r="B121" s="1" t="s">
        <v>39</v>
      </c>
      <c r="C121" s="21"/>
      <c r="D121" s="21"/>
      <c r="E121" s="21"/>
      <c r="F121" s="164">
        <f>G121-G106</f>
        <v>-1970</v>
      </c>
      <c r="G121" s="164">
        <f>L29</f>
        <v>9385</v>
      </c>
      <c r="I121" s="128">
        <f>H29+G121</f>
        <v>1000000</v>
      </c>
    </row>
    <row r="122" spans="1:9" ht="12.75">
      <c r="A122" s="268"/>
      <c r="B122" s="22" t="s">
        <v>299</v>
      </c>
      <c r="C122" s="21"/>
      <c r="D122" s="21"/>
      <c r="E122" s="21"/>
      <c r="F122" s="164"/>
      <c r="G122" s="164"/>
      <c r="I122" s="24"/>
    </row>
    <row r="123" spans="1:9" ht="12.75">
      <c r="A123" s="268"/>
      <c r="B123" s="31"/>
      <c r="C123" s="1"/>
      <c r="D123" s="1"/>
      <c r="E123" s="1"/>
      <c r="F123" s="164"/>
      <c r="G123" s="164"/>
      <c r="I123" s="24"/>
    </row>
    <row r="124" spans="1:9" ht="12.75">
      <c r="A124" s="276" t="str">
        <f>A116</f>
        <v>09/30/x2</v>
      </c>
      <c r="B124" s="1" t="s">
        <v>50</v>
      </c>
      <c r="C124" s="1"/>
      <c r="D124" s="1"/>
      <c r="E124" s="1"/>
      <c r="F124" s="164">
        <f>-F125</f>
        <v>-2974.999999999998</v>
      </c>
      <c r="G124" s="164">
        <f>F124+G109</f>
        <v>-2924.9999999999964</v>
      </c>
      <c r="H124" s="200" t="str">
        <f>H116</f>
        <v>09/30/x2</v>
      </c>
      <c r="I124" s="24"/>
    </row>
    <row r="125" spans="1:9" ht="12.75">
      <c r="A125" s="268"/>
      <c r="B125" s="1" t="s">
        <v>270</v>
      </c>
      <c r="C125" s="1"/>
      <c r="D125" s="1"/>
      <c r="E125" s="1"/>
      <c r="F125" s="164">
        <f>-G116</f>
        <v>2974.999999999998</v>
      </c>
      <c r="G125" s="164">
        <f>G116+F125</f>
        <v>0</v>
      </c>
      <c r="I125" s="24"/>
    </row>
    <row r="126" spans="1:9" ht="12.75">
      <c r="A126" s="268"/>
      <c r="B126" s="14" t="s">
        <v>271</v>
      </c>
      <c r="C126" s="1"/>
      <c r="D126" s="1"/>
      <c r="E126" s="1"/>
      <c r="F126" s="166"/>
      <c r="G126" s="166"/>
      <c r="I126" s="24"/>
    </row>
    <row r="127" spans="1:9" ht="12.75">
      <c r="A127" s="268"/>
      <c r="B127" s="14"/>
      <c r="C127" s="1"/>
      <c r="D127" s="1"/>
      <c r="E127" s="1"/>
      <c r="F127" s="199"/>
      <c r="G127" s="199"/>
      <c r="I127" s="24"/>
    </row>
    <row r="128" spans="1:9" ht="13.5" thickBot="1">
      <c r="A128" s="269"/>
      <c r="B128" s="19"/>
      <c r="C128" s="18"/>
      <c r="D128" s="18"/>
      <c r="E128" s="18"/>
      <c r="F128" s="18"/>
      <c r="G128" s="18"/>
      <c r="H128" s="20"/>
      <c r="I128" s="24"/>
    </row>
    <row r="129" spans="1:9" ht="13.5" thickTop="1">
      <c r="A129" s="268"/>
      <c r="F129" s="188" t="s">
        <v>36</v>
      </c>
      <c r="G129" s="192"/>
      <c r="I129" s="24"/>
    </row>
    <row r="130" spans="1:9" ht="13.5" thickBot="1">
      <c r="A130" s="270"/>
      <c r="B130" s="25"/>
      <c r="C130" s="23"/>
      <c r="D130" s="25"/>
      <c r="E130" s="27"/>
      <c r="F130" s="189" t="s">
        <v>121</v>
      </c>
      <c r="G130" s="191" t="s">
        <v>37</v>
      </c>
      <c r="I130" s="24"/>
    </row>
    <row r="131" spans="1:9" ht="13.5" thickTop="1">
      <c r="A131" s="271" t="str">
        <f>E30</f>
        <v>12/31/x2</v>
      </c>
      <c r="B131" s="30" t="s">
        <v>270</v>
      </c>
      <c r="C131" s="21"/>
      <c r="D131" s="21"/>
      <c r="E131" s="21"/>
      <c r="F131" s="164">
        <f>-K30</f>
        <v>-3249.999999999998</v>
      </c>
      <c r="G131" s="164">
        <f>F131</f>
        <v>-3249.999999999998</v>
      </c>
      <c r="H131" s="193" t="str">
        <f>A131</f>
        <v>12/31/x2</v>
      </c>
      <c r="I131" s="24"/>
    </row>
    <row r="132" spans="1:9" ht="12.75">
      <c r="A132" s="272"/>
      <c r="B132" s="1" t="s">
        <v>38</v>
      </c>
      <c r="C132" s="21"/>
      <c r="D132" s="21"/>
      <c r="E132" s="21"/>
      <c r="F132" s="164">
        <f>-F131</f>
        <v>3249.999999999998</v>
      </c>
      <c r="G132" s="164">
        <f>F132+G117</f>
        <v>6174.9999999999945</v>
      </c>
      <c r="I132" s="24"/>
    </row>
    <row r="133" spans="1:9" ht="12.75">
      <c r="A133" s="272"/>
      <c r="B133" s="22" t="s">
        <v>303</v>
      </c>
      <c r="C133" s="21"/>
      <c r="D133" s="21"/>
      <c r="E133" s="21"/>
      <c r="F133" s="164"/>
      <c r="G133" s="164"/>
      <c r="I133" s="24" t="s">
        <v>310</v>
      </c>
    </row>
    <row r="134" spans="1:9" ht="12.75">
      <c r="A134" s="272"/>
      <c r="B134" s="22"/>
      <c r="C134" s="21"/>
      <c r="D134" s="3" t="s">
        <v>35</v>
      </c>
      <c r="E134" s="21"/>
      <c r="F134" s="164"/>
      <c r="G134" s="164"/>
      <c r="I134" s="24" t="s">
        <v>311</v>
      </c>
    </row>
    <row r="135" spans="1:9" ht="12.75">
      <c r="A135" s="271" t="str">
        <f>A131</f>
        <v>12/31/x2</v>
      </c>
      <c r="B135" s="30" t="s">
        <v>300</v>
      </c>
      <c r="C135" s="21"/>
      <c r="D135" s="21"/>
      <c r="E135" s="21"/>
      <c r="F135" s="164">
        <f>-F136</f>
        <v>2536</v>
      </c>
      <c r="G135" s="164">
        <f>G120+F135</f>
        <v>-6849</v>
      </c>
      <c r="H135" s="193" t="str">
        <f>H131</f>
        <v>12/31/x2</v>
      </c>
      <c r="I135" s="24" t="s">
        <v>46</v>
      </c>
    </row>
    <row r="136" spans="1:9" ht="12.75">
      <c r="A136" s="268"/>
      <c r="B136" s="1" t="s">
        <v>39</v>
      </c>
      <c r="C136" s="21"/>
      <c r="D136" s="21"/>
      <c r="E136" s="21"/>
      <c r="F136" s="164">
        <f>G136-G121</f>
        <v>-2536</v>
      </c>
      <c r="G136" s="164">
        <f>L30</f>
        <v>6849</v>
      </c>
      <c r="I136" s="128">
        <f>H30+G136</f>
        <v>1000001</v>
      </c>
    </row>
    <row r="137" spans="1:9" ht="12.75">
      <c r="A137" s="268"/>
      <c r="B137" s="22" t="s">
        <v>299</v>
      </c>
      <c r="C137" s="21"/>
      <c r="D137" s="21"/>
      <c r="E137" s="21"/>
      <c r="F137" s="164"/>
      <c r="G137" s="164"/>
      <c r="I137" s="24"/>
    </row>
    <row r="138" spans="1:9" ht="12.75">
      <c r="A138" s="268"/>
      <c r="B138" s="31"/>
      <c r="C138" s="1"/>
      <c r="D138" s="1"/>
      <c r="E138" s="1"/>
      <c r="F138" s="164"/>
      <c r="G138" s="164"/>
      <c r="I138" s="24"/>
    </row>
    <row r="139" spans="1:9" ht="12.75">
      <c r="A139" s="271" t="str">
        <f>A131</f>
        <v>12/31/x2</v>
      </c>
      <c r="B139" s="1" t="s">
        <v>50</v>
      </c>
      <c r="C139" s="1"/>
      <c r="D139" s="1"/>
      <c r="E139" s="1"/>
      <c r="F139" s="164">
        <f>-F140</f>
        <v>-3249.999999999998</v>
      </c>
      <c r="G139" s="164">
        <f>F139+G124</f>
        <v>-6174.9999999999945</v>
      </c>
      <c r="H139" s="193" t="str">
        <f>H131</f>
        <v>12/31/x2</v>
      </c>
      <c r="I139" s="24"/>
    </row>
    <row r="140" spans="1:9" ht="12.75">
      <c r="A140" s="268"/>
      <c r="B140" s="1" t="s">
        <v>270</v>
      </c>
      <c r="C140" s="1"/>
      <c r="D140" s="1"/>
      <c r="E140" s="1"/>
      <c r="F140" s="164">
        <f>-G131</f>
        <v>3249.999999999998</v>
      </c>
      <c r="G140" s="164">
        <f>G131+F140</f>
        <v>0</v>
      </c>
      <c r="I140" s="24"/>
    </row>
    <row r="141" spans="1:9" ht="12.75">
      <c r="A141" s="268"/>
      <c r="B141" s="14" t="s">
        <v>271</v>
      </c>
      <c r="C141" s="1"/>
      <c r="D141" s="1"/>
      <c r="E141" s="1"/>
      <c r="F141" s="166"/>
      <c r="G141" s="166"/>
      <c r="I141" s="24"/>
    </row>
    <row r="142" spans="1:9" ht="12.75">
      <c r="A142" s="268"/>
      <c r="B142" s="14"/>
      <c r="C142" s="1"/>
      <c r="D142" s="1"/>
      <c r="E142" s="1"/>
      <c r="F142" s="199"/>
      <c r="G142" s="199"/>
      <c r="I142" s="24"/>
    </row>
    <row r="143" spans="1:9" ht="13.5" thickBot="1">
      <c r="A143" s="269"/>
      <c r="B143" s="19"/>
      <c r="C143" s="18"/>
      <c r="D143" s="18"/>
      <c r="E143" s="18"/>
      <c r="F143" s="18"/>
      <c r="G143" s="18"/>
      <c r="H143" s="20"/>
      <c r="I143" s="24"/>
    </row>
    <row r="144" spans="1:9" ht="13.5" thickTop="1">
      <c r="A144" s="268"/>
      <c r="F144" s="188" t="s">
        <v>36</v>
      </c>
      <c r="G144" s="203"/>
      <c r="I144" s="24"/>
    </row>
    <row r="145" spans="1:9" ht="13.5" thickBot="1">
      <c r="A145" s="270"/>
      <c r="B145" s="25"/>
      <c r="C145" s="23"/>
      <c r="D145" s="25"/>
      <c r="E145" s="27"/>
      <c r="F145" s="189" t="s">
        <v>121</v>
      </c>
      <c r="G145" s="191" t="s">
        <v>37</v>
      </c>
      <c r="I145" s="24"/>
    </row>
    <row r="146" spans="1:9" ht="13.5" thickTop="1">
      <c r="A146" s="267" t="str">
        <f>E31</f>
        <v>03/31/x3</v>
      </c>
      <c r="B146" s="30" t="s">
        <v>270</v>
      </c>
      <c r="C146" s="21"/>
      <c r="D146" s="21"/>
      <c r="E146" s="21"/>
      <c r="F146" s="164">
        <f>-K31</f>
        <v>-3524.999999999998</v>
      </c>
      <c r="G146" s="164">
        <f>F146</f>
        <v>-3524.999999999998</v>
      </c>
      <c r="H146" s="202" t="str">
        <f>A146</f>
        <v>03/31/x3</v>
      </c>
      <c r="I146" s="24"/>
    </row>
    <row r="147" spans="1:9" ht="12.75">
      <c r="A147" s="272"/>
      <c r="B147" s="1" t="s">
        <v>38</v>
      </c>
      <c r="C147" s="21"/>
      <c r="D147" s="21"/>
      <c r="E147" s="21"/>
      <c r="F147" s="164">
        <f>-F146</f>
        <v>3524.999999999998</v>
      </c>
      <c r="G147" s="164">
        <f>F147+G132</f>
        <v>9699.999999999993</v>
      </c>
      <c r="I147" s="24"/>
    </row>
    <row r="148" spans="1:9" ht="12.75">
      <c r="A148" s="272"/>
      <c r="B148" s="22" t="s">
        <v>303</v>
      </c>
      <c r="C148" s="21"/>
      <c r="D148" s="21"/>
      <c r="E148" s="21"/>
      <c r="F148" s="164"/>
      <c r="G148" s="164"/>
      <c r="I148" s="24" t="s">
        <v>310</v>
      </c>
    </row>
    <row r="149" spans="1:9" ht="12.75">
      <c r="A149" s="272"/>
      <c r="B149" s="22"/>
      <c r="C149" s="21"/>
      <c r="D149" s="3" t="s">
        <v>35</v>
      </c>
      <c r="E149" s="21"/>
      <c r="F149" s="164"/>
      <c r="G149" s="164"/>
      <c r="I149" s="24" t="s">
        <v>311</v>
      </c>
    </row>
    <row r="150" spans="1:9" ht="12.75">
      <c r="A150" s="267" t="str">
        <f>A146</f>
        <v>03/31/x3</v>
      </c>
      <c r="B150" s="30" t="s">
        <v>300</v>
      </c>
      <c r="C150" s="21"/>
      <c r="D150" s="21"/>
      <c r="E150" s="21"/>
      <c r="F150" s="164">
        <f>-F151</f>
        <v>4370</v>
      </c>
      <c r="G150" s="164">
        <f>G135+F150</f>
        <v>-2479</v>
      </c>
      <c r="H150" s="202" t="str">
        <f>H146</f>
        <v>03/31/x3</v>
      </c>
      <c r="I150" s="24" t="s">
        <v>46</v>
      </c>
    </row>
    <row r="151" spans="1:9" ht="12.75">
      <c r="A151" s="268"/>
      <c r="B151" s="1" t="s">
        <v>39</v>
      </c>
      <c r="C151" s="21"/>
      <c r="D151" s="21"/>
      <c r="E151" s="21"/>
      <c r="F151" s="164">
        <f>G151-G136</f>
        <v>-4370</v>
      </c>
      <c r="G151" s="164">
        <f>L31</f>
        <v>2479</v>
      </c>
      <c r="I151" s="128">
        <f>H31+G151</f>
        <v>1000000</v>
      </c>
    </row>
    <row r="152" spans="1:9" ht="12.75">
      <c r="A152" s="268"/>
      <c r="B152" s="22" t="s">
        <v>299</v>
      </c>
      <c r="C152" s="21"/>
      <c r="D152" s="21"/>
      <c r="E152" s="21"/>
      <c r="F152" s="164"/>
      <c r="G152" s="164"/>
      <c r="I152" s="24"/>
    </row>
    <row r="153" spans="1:9" ht="12.75">
      <c r="A153" s="268"/>
      <c r="B153" s="31"/>
      <c r="C153" s="1"/>
      <c r="D153" s="1"/>
      <c r="E153" s="1"/>
      <c r="F153" s="164"/>
      <c r="G153" s="164"/>
      <c r="I153" s="24"/>
    </row>
    <row r="154" spans="1:9" ht="12.75">
      <c r="A154" s="267" t="str">
        <f>A146</f>
        <v>03/31/x3</v>
      </c>
      <c r="B154" s="1" t="s">
        <v>50</v>
      </c>
      <c r="C154" s="1"/>
      <c r="D154" s="1"/>
      <c r="E154" s="1"/>
      <c r="F154" s="164">
        <f>-F155</f>
        <v>-3524.999999999998</v>
      </c>
      <c r="G154" s="164">
        <f>F154+G139</f>
        <v>-9699.999999999993</v>
      </c>
      <c r="H154" s="202" t="str">
        <f>H146</f>
        <v>03/31/x3</v>
      </c>
      <c r="I154" s="24"/>
    </row>
    <row r="155" spans="1:9" ht="12.75">
      <c r="A155" s="268"/>
      <c r="B155" s="1" t="s">
        <v>270</v>
      </c>
      <c r="C155" s="1"/>
      <c r="D155" s="1"/>
      <c r="E155" s="1"/>
      <c r="F155" s="164">
        <f>-G146</f>
        <v>3524.999999999998</v>
      </c>
      <c r="G155" s="164">
        <f>G146+F155</f>
        <v>0</v>
      </c>
      <c r="I155" s="24"/>
    </row>
    <row r="156" spans="1:9" ht="12.75">
      <c r="A156" s="268"/>
      <c r="B156" s="14" t="s">
        <v>271</v>
      </c>
      <c r="C156" s="1"/>
      <c r="D156" s="1"/>
      <c r="E156" s="1"/>
      <c r="F156" s="166"/>
      <c r="G156" s="166"/>
      <c r="I156" s="24"/>
    </row>
    <row r="157" spans="1:9" ht="12.75">
      <c r="A157" s="268"/>
      <c r="B157" s="14"/>
      <c r="C157" s="1"/>
      <c r="D157" s="1"/>
      <c r="E157" s="1"/>
      <c r="F157" s="199"/>
      <c r="G157" s="199"/>
      <c r="I157" s="24"/>
    </row>
    <row r="158" spans="1:9" ht="13.5" thickBot="1">
      <c r="A158" s="269"/>
      <c r="B158" s="19"/>
      <c r="C158" s="18"/>
      <c r="D158" s="18"/>
      <c r="E158" s="18"/>
      <c r="F158" s="18"/>
      <c r="G158" s="18"/>
      <c r="H158" s="20"/>
      <c r="I158" s="24"/>
    </row>
    <row r="159" spans="1:9" ht="13.5" thickTop="1">
      <c r="A159" s="268"/>
      <c r="F159" s="188" t="s">
        <v>36</v>
      </c>
      <c r="G159" s="190"/>
      <c r="I159" s="24"/>
    </row>
    <row r="160" spans="1:9" ht="13.5" thickBot="1">
      <c r="A160" s="270"/>
      <c r="B160" s="25"/>
      <c r="C160" s="23"/>
      <c r="D160" s="25"/>
      <c r="E160" s="27"/>
      <c r="F160" s="189" t="s">
        <v>121</v>
      </c>
      <c r="G160" s="191" t="s">
        <v>37</v>
      </c>
      <c r="I160" s="24"/>
    </row>
    <row r="161" spans="1:9" ht="13.5" thickTop="1">
      <c r="A161" s="273" t="str">
        <f>E32</f>
        <v>06/30/x3</v>
      </c>
      <c r="B161" s="30" t="s">
        <v>270</v>
      </c>
      <c r="C161" s="21"/>
      <c r="D161" s="21"/>
      <c r="E161" s="21"/>
      <c r="F161" s="164">
        <f>-K32</f>
        <v>-2524.999999999998</v>
      </c>
      <c r="G161" s="164">
        <f>F161</f>
        <v>-2524.999999999998</v>
      </c>
      <c r="H161" s="194" t="str">
        <f>A161</f>
        <v>06/30/x3</v>
      </c>
      <c r="I161" s="24"/>
    </row>
    <row r="162" spans="1:9" ht="12.75">
      <c r="A162" s="272"/>
      <c r="B162" s="1" t="s">
        <v>38</v>
      </c>
      <c r="C162" s="21"/>
      <c r="D162" s="21"/>
      <c r="E162" s="21"/>
      <c r="F162" s="164">
        <f>-F161</f>
        <v>2524.999999999998</v>
      </c>
      <c r="G162" s="164">
        <f>F162+G147</f>
        <v>12224.99999999999</v>
      </c>
      <c r="I162" s="24"/>
    </row>
    <row r="163" spans="1:9" ht="12.75">
      <c r="A163" s="272"/>
      <c r="B163" s="22" t="s">
        <v>303</v>
      </c>
      <c r="C163" s="21"/>
      <c r="D163" s="21"/>
      <c r="E163" s="21"/>
      <c r="F163" s="164"/>
      <c r="G163" s="164"/>
      <c r="I163" s="24" t="s">
        <v>310</v>
      </c>
    </row>
    <row r="164" spans="1:9" ht="12.75">
      <c r="A164" s="272"/>
      <c r="B164" s="22"/>
      <c r="C164" s="21"/>
      <c r="D164" s="3" t="s">
        <v>35</v>
      </c>
      <c r="E164" s="21"/>
      <c r="F164" s="164"/>
      <c r="G164" s="164"/>
      <c r="I164" s="24" t="s">
        <v>311</v>
      </c>
    </row>
    <row r="165" spans="1:9" ht="12.75">
      <c r="A165" s="273" t="str">
        <f>A161</f>
        <v>06/30/x3</v>
      </c>
      <c r="B165" s="30" t="s">
        <v>300</v>
      </c>
      <c r="C165" s="21"/>
      <c r="D165" s="21"/>
      <c r="E165" s="21"/>
      <c r="F165" s="164">
        <f>-F166</f>
        <v>2479</v>
      </c>
      <c r="G165" s="164">
        <f>G150+F165</f>
        <v>0</v>
      </c>
      <c r="H165" s="194" t="str">
        <f>H161</f>
        <v>06/30/x3</v>
      </c>
      <c r="I165" s="24" t="s">
        <v>46</v>
      </c>
    </row>
    <row r="166" spans="1:9" ht="12.75">
      <c r="A166" s="268"/>
      <c r="B166" s="1" t="s">
        <v>39</v>
      </c>
      <c r="C166" s="21"/>
      <c r="D166" s="21"/>
      <c r="E166" s="21"/>
      <c r="F166" s="164">
        <f>G166-G151</f>
        <v>-2479</v>
      </c>
      <c r="G166" s="164">
        <f>L32</f>
        <v>0</v>
      </c>
      <c r="I166" s="128">
        <f>H32+G166</f>
        <v>1000000</v>
      </c>
    </row>
    <row r="167" spans="1:7" ht="12.75">
      <c r="A167" s="268"/>
      <c r="B167" s="22" t="s">
        <v>299</v>
      </c>
      <c r="C167" s="21"/>
      <c r="D167" s="21"/>
      <c r="E167" s="21"/>
      <c r="F167" s="164"/>
      <c r="G167" s="164"/>
    </row>
    <row r="168" spans="1:7" ht="12.75">
      <c r="A168" s="268"/>
      <c r="B168" s="31"/>
      <c r="C168" s="1"/>
      <c r="D168" s="1"/>
      <c r="E168" s="1"/>
      <c r="F168" s="164"/>
      <c r="G168" s="164"/>
    </row>
    <row r="169" spans="1:8" ht="12.75">
      <c r="A169" s="273" t="str">
        <f>A161</f>
        <v>06/30/x3</v>
      </c>
      <c r="B169" s="1" t="s">
        <v>50</v>
      </c>
      <c r="C169" s="1"/>
      <c r="D169" s="1"/>
      <c r="E169" s="1"/>
      <c r="F169" s="164">
        <f>-F170</f>
        <v>-2524.999999999998</v>
      </c>
      <c r="G169" s="164">
        <f>F169+G154</f>
        <v>-12224.99999999999</v>
      </c>
      <c r="H169" s="194" t="str">
        <f>H161</f>
        <v>06/30/x3</v>
      </c>
    </row>
    <row r="170" spans="1:7" ht="12.75">
      <c r="A170" s="268"/>
      <c r="B170" s="1" t="s">
        <v>270</v>
      </c>
      <c r="C170" s="1"/>
      <c r="D170" s="1"/>
      <c r="E170" s="1"/>
      <c r="F170" s="164">
        <f>-G161</f>
        <v>2524.999999999998</v>
      </c>
      <c r="G170" s="164">
        <f>G161+F170</f>
        <v>0</v>
      </c>
    </row>
    <row r="171" spans="1:7" ht="12.75">
      <c r="A171" s="268"/>
      <c r="B171" s="14" t="s">
        <v>271</v>
      </c>
      <c r="C171" s="1"/>
      <c r="D171" s="1"/>
      <c r="E171" s="1"/>
      <c r="F171" s="164"/>
      <c r="G171" s="164"/>
    </row>
    <row r="172" spans="1:7" ht="12.75">
      <c r="A172" s="268"/>
      <c r="B172" s="14"/>
      <c r="C172" s="1"/>
      <c r="D172" s="1"/>
      <c r="E172" s="1"/>
      <c r="F172" s="164"/>
      <c r="G172" s="164"/>
    </row>
    <row r="173" spans="1:9" ht="12.75">
      <c r="A173" s="273" t="str">
        <f>A169</f>
        <v>06/30/x3</v>
      </c>
      <c r="B173" s="1" t="s">
        <v>308</v>
      </c>
      <c r="C173" s="1"/>
      <c r="D173" s="1"/>
      <c r="E173" s="1"/>
      <c r="F173" s="164">
        <f>G32</f>
        <v>1000000</v>
      </c>
      <c r="G173" s="164">
        <f>F173</f>
        <v>1000000</v>
      </c>
      <c r="H173" s="187" t="str">
        <f>H161</f>
        <v>06/30/x3</v>
      </c>
      <c r="I173" s="90" t="s">
        <v>35</v>
      </c>
    </row>
    <row r="174" spans="1:7" ht="12.75">
      <c r="A174" s="268"/>
      <c r="B174" s="1" t="s">
        <v>38</v>
      </c>
      <c r="D174" s="1"/>
      <c r="E174" s="1"/>
      <c r="F174" s="164">
        <f>-F173</f>
        <v>-1000000</v>
      </c>
      <c r="G174" s="164">
        <f>F174+G162</f>
        <v>-987775</v>
      </c>
    </row>
    <row r="175" spans="1:7" ht="12.75">
      <c r="A175" s="268"/>
      <c r="B175" s="14" t="s">
        <v>317</v>
      </c>
      <c r="E175" s="1"/>
      <c r="F175" s="166"/>
      <c r="G175" s="166"/>
    </row>
    <row r="176" spans="2:7" ht="12.75">
      <c r="B176" s="14"/>
      <c r="E176" s="1"/>
      <c r="F176" s="164"/>
      <c r="G176" s="164"/>
    </row>
    <row r="177" spans="2:7" ht="12.75">
      <c r="B177" s="14"/>
      <c r="C177" s="1"/>
      <c r="D177" s="1"/>
      <c r="E177" s="1"/>
      <c r="F177" s="166"/>
      <c r="G177" s="166"/>
    </row>
    <row r="178" spans="1:8" ht="12.75">
      <c r="A178" s="18"/>
      <c r="B178" s="19"/>
      <c r="C178" s="18"/>
      <c r="D178" s="18"/>
      <c r="E178" s="18"/>
      <c r="F178" s="18"/>
      <c r="G178" s="18"/>
      <c r="H178" s="20"/>
    </row>
    <row r="179" ht="13.5" thickBot="1"/>
    <row r="180" spans="1:11" ht="19.5" thickBot="1" thickTop="1">
      <c r="A180" s="162" t="s">
        <v>314</v>
      </c>
      <c r="I180" s="258" t="s">
        <v>297</v>
      </c>
      <c r="J180" s="258" t="s">
        <v>45</v>
      </c>
      <c r="K180" s="258" t="s">
        <v>275</v>
      </c>
    </row>
    <row r="181" spans="1:11" ht="13.5" customHeight="1" thickTop="1">
      <c r="A181" s="162"/>
      <c r="B181" s="177" t="s">
        <v>110</v>
      </c>
      <c r="C181" s="177" t="s">
        <v>208</v>
      </c>
      <c r="D181" s="177" t="s">
        <v>35</v>
      </c>
      <c r="E181" s="4" t="s">
        <v>20</v>
      </c>
      <c r="F181" s="258" t="s">
        <v>283</v>
      </c>
      <c r="G181" s="258" t="s">
        <v>281</v>
      </c>
      <c r="H181" s="279" t="s">
        <v>284</v>
      </c>
      <c r="I181" s="281" t="s">
        <v>298</v>
      </c>
      <c r="J181" s="281" t="s">
        <v>216</v>
      </c>
      <c r="K181" s="281" t="s">
        <v>313</v>
      </c>
    </row>
    <row r="182" spans="1:11" ht="12.75" customHeight="1" thickBot="1">
      <c r="A182" s="162"/>
      <c r="B182" s="177" t="s">
        <v>45</v>
      </c>
      <c r="C182" s="177" t="s">
        <v>43</v>
      </c>
      <c r="D182" s="177" t="s">
        <v>35</v>
      </c>
      <c r="E182" s="4" t="s">
        <v>309</v>
      </c>
      <c r="F182" s="259" t="s">
        <v>282</v>
      </c>
      <c r="G182" s="259" t="s">
        <v>282</v>
      </c>
      <c r="H182" s="280" t="s">
        <v>282</v>
      </c>
      <c r="I182" s="259" t="s">
        <v>312</v>
      </c>
      <c r="J182" s="259" t="s">
        <v>312</v>
      </c>
      <c r="K182" s="259" t="s">
        <v>46</v>
      </c>
    </row>
    <row r="183" spans="1:11" ht="13.5" thickTop="1">
      <c r="A183" s="1" t="s">
        <v>247</v>
      </c>
      <c r="B183" s="24"/>
      <c r="C183" s="24"/>
      <c r="D183" s="24"/>
      <c r="E183" s="24"/>
      <c r="F183" s="260"/>
      <c r="G183" s="260"/>
      <c r="H183" s="260"/>
      <c r="I183" s="260"/>
      <c r="J183" s="260"/>
      <c r="K183" s="260"/>
    </row>
    <row r="184" spans="1:11" ht="12.75">
      <c r="A184" s="155" t="str">
        <f>E24</f>
        <v>07/01/x1</v>
      </c>
      <c r="B184" s="24"/>
      <c r="C184" s="24"/>
      <c r="D184" s="205" t="s">
        <v>35</v>
      </c>
      <c r="E184" s="266">
        <v>0</v>
      </c>
      <c r="F184" s="278">
        <v>0</v>
      </c>
      <c r="G184" s="278">
        <v>0</v>
      </c>
      <c r="H184" s="278">
        <f>F183-G183</f>
        <v>0</v>
      </c>
      <c r="I184" s="278" t="s">
        <v>35</v>
      </c>
      <c r="J184" s="278" t="s">
        <v>35</v>
      </c>
      <c r="K184" s="278" t="s">
        <v>35</v>
      </c>
    </row>
    <row r="185" spans="2:11" ht="12.75">
      <c r="B185" s="24"/>
      <c r="C185" s="24"/>
      <c r="D185" s="205"/>
      <c r="E185" s="24"/>
      <c r="F185" s="261"/>
      <c r="G185" s="261"/>
      <c r="H185" s="261"/>
      <c r="I185" s="261"/>
      <c r="J185" s="261"/>
      <c r="K185" s="261"/>
    </row>
    <row r="186" spans="1:11" ht="12.75">
      <c r="A186" s="1" t="s">
        <v>248</v>
      </c>
      <c r="B186" s="24"/>
      <c r="C186" s="24"/>
      <c r="D186" s="24"/>
      <c r="E186" s="24"/>
      <c r="F186" s="261"/>
      <c r="G186" s="261"/>
      <c r="H186" s="261"/>
      <c r="I186" s="261"/>
      <c r="J186" s="261"/>
      <c r="K186" s="261"/>
    </row>
    <row r="187" spans="1:11" ht="12.75">
      <c r="A187" s="155" t="str">
        <f aca="true" t="shared" si="5" ref="A187:A194">E25</f>
        <v>09/30/x1</v>
      </c>
      <c r="B187" s="161">
        <f aca="true" t="shared" si="6" ref="B187:B194">-D25</f>
        <v>0</v>
      </c>
      <c r="C187" s="161">
        <f aca="true" t="shared" si="7" ref="C187:C194">K25</f>
        <v>0</v>
      </c>
      <c r="D187" s="24"/>
      <c r="E187" s="24"/>
      <c r="F187" s="262">
        <f aca="true" t="shared" si="8" ref="F187:F193">B187</f>
        <v>0</v>
      </c>
      <c r="G187" s="262">
        <f aca="true" t="shared" si="9" ref="G187:G194">B187+C187</f>
        <v>0</v>
      </c>
      <c r="H187" s="262">
        <f aca="true" t="shared" si="10" ref="H187:H195">G187-F187</f>
        <v>0</v>
      </c>
      <c r="I187" s="262">
        <f aca="true" t="shared" si="11" ref="I187:I194">H25</f>
        <v>998851</v>
      </c>
      <c r="J187" s="262">
        <f>L25</f>
        <v>1149</v>
      </c>
      <c r="K187" s="262">
        <f>I187+J187</f>
        <v>1000000</v>
      </c>
    </row>
    <row r="188" spans="1:11" ht="12.75">
      <c r="A188" s="155" t="str">
        <f t="shared" si="5"/>
        <v>12/31/x1</v>
      </c>
      <c r="B188" s="161">
        <f t="shared" si="6"/>
        <v>0</v>
      </c>
      <c r="C188" s="161">
        <f t="shared" si="7"/>
        <v>174.99999999999818</v>
      </c>
      <c r="D188" s="24"/>
      <c r="E188" s="24"/>
      <c r="F188" s="262">
        <f t="shared" si="8"/>
        <v>0</v>
      </c>
      <c r="G188" s="262">
        <f t="shared" si="9"/>
        <v>174.99999999999818</v>
      </c>
      <c r="H188" s="262">
        <f t="shared" si="10"/>
        <v>174.99999999999818</v>
      </c>
      <c r="I188" s="262">
        <f t="shared" si="11"/>
        <v>1000000</v>
      </c>
      <c r="J188" s="262">
        <f aca="true" t="shared" si="12" ref="J188:J193">L26</f>
        <v>0</v>
      </c>
      <c r="K188" s="262">
        <f aca="true" t="shared" si="13" ref="K188:K194">I188+J188</f>
        <v>1000000</v>
      </c>
    </row>
    <row r="189" spans="1:11" ht="12.75">
      <c r="A189" s="155" t="str">
        <f t="shared" si="5"/>
        <v>03/31/x2</v>
      </c>
      <c r="B189" s="161">
        <f t="shared" si="6"/>
        <v>0</v>
      </c>
      <c r="C189" s="161">
        <f t="shared" si="7"/>
        <v>0</v>
      </c>
      <c r="D189" s="24"/>
      <c r="E189" s="24"/>
      <c r="F189" s="262">
        <f t="shared" si="8"/>
        <v>0</v>
      </c>
      <c r="G189" s="262">
        <f t="shared" si="9"/>
        <v>0</v>
      </c>
      <c r="H189" s="262">
        <f t="shared" si="10"/>
        <v>0</v>
      </c>
      <c r="I189" s="262">
        <f t="shared" si="11"/>
        <v>1001074</v>
      </c>
      <c r="J189" s="262">
        <f t="shared" si="12"/>
        <v>-1074</v>
      </c>
      <c r="K189" s="262">
        <f t="shared" si="13"/>
        <v>1000000</v>
      </c>
    </row>
    <row r="190" spans="1:11" ht="12.75">
      <c r="A190" s="155" t="str">
        <f t="shared" si="5"/>
        <v>06/30/x2</v>
      </c>
      <c r="B190" s="161">
        <f t="shared" si="6"/>
        <v>0</v>
      </c>
      <c r="C190" s="161">
        <f t="shared" si="7"/>
        <v>-225</v>
      </c>
      <c r="D190" s="24"/>
      <c r="E190" s="24"/>
      <c r="F190" s="262">
        <f t="shared" si="8"/>
        <v>0</v>
      </c>
      <c r="G190" s="262">
        <f t="shared" si="9"/>
        <v>-225</v>
      </c>
      <c r="H190" s="262">
        <f t="shared" si="10"/>
        <v>-225</v>
      </c>
      <c r="I190" s="262">
        <f t="shared" si="11"/>
        <v>988645</v>
      </c>
      <c r="J190" s="262">
        <f t="shared" si="12"/>
        <v>11355</v>
      </c>
      <c r="K190" s="262">
        <f t="shared" si="13"/>
        <v>1000000</v>
      </c>
    </row>
    <row r="191" spans="1:11" ht="12.75">
      <c r="A191" s="155" t="str">
        <f t="shared" si="5"/>
        <v>09/30/x2</v>
      </c>
      <c r="B191" s="161">
        <f t="shared" si="6"/>
        <v>0</v>
      </c>
      <c r="C191" s="161">
        <f t="shared" si="7"/>
        <v>2974.999999999998</v>
      </c>
      <c r="D191" s="24"/>
      <c r="E191" s="24"/>
      <c r="F191" s="262">
        <f t="shared" si="8"/>
        <v>0</v>
      </c>
      <c r="G191" s="262">
        <f t="shared" si="9"/>
        <v>2974.999999999998</v>
      </c>
      <c r="H191" s="262">
        <f t="shared" si="10"/>
        <v>2974.999999999998</v>
      </c>
      <c r="I191" s="262">
        <f t="shared" si="11"/>
        <v>990615</v>
      </c>
      <c r="J191" s="262">
        <f t="shared" si="12"/>
        <v>9385</v>
      </c>
      <c r="K191" s="262">
        <f t="shared" si="13"/>
        <v>1000000</v>
      </c>
    </row>
    <row r="192" spans="1:11" ht="12.75">
      <c r="A192" s="155" t="str">
        <f t="shared" si="5"/>
        <v>12/31/x2</v>
      </c>
      <c r="B192" s="161">
        <f t="shared" si="6"/>
        <v>0</v>
      </c>
      <c r="C192" s="161">
        <f t="shared" si="7"/>
        <v>3249.999999999998</v>
      </c>
      <c r="D192" s="24"/>
      <c r="E192" s="24"/>
      <c r="F192" s="262">
        <f t="shared" si="8"/>
        <v>0</v>
      </c>
      <c r="G192" s="262">
        <f t="shared" si="9"/>
        <v>3249.999999999998</v>
      </c>
      <c r="H192" s="262">
        <f t="shared" si="10"/>
        <v>3249.999999999998</v>
      </c>
      <c r="I192" s="262">
        <f t="shared" si="11"/>
        <v>993152</v>
      </c>
      <c r="J192" s="262">
        <f t="shared" si="12"/>
        <v>6849</v>
      </c>
      <c r="K192" s="262">
        <f t="shared" si="13"/>
        <v>1000001</v>
      </c>
    </row>
    <row r="193" spans="1:11" ht="12.75">
      <c r="A193" s="155" t="str">
        <f t="shared" si="5"/>
        <v>03/31/x3</v>
      </c>
      <c r="B193" s="161">
        <f t="shared" si="6"/>
        <v>0</v>
      </c>
      <c r="C193" s="161">
        <f t="shared" si="7"/>
        <v>3524.999999999998</v>
      </c>
      <c r="D193" s="24"/>
      <c r="E193" s="24"/>
      <c r="F193" s="262">
        <f t="shared" si="8"/>
        <v>0</v>
      </c>
      <c r="G193" s="262">
        <f t="shared" si="9"/>
        <v>3524.999999999998</v>
      </c>
      <c r="H193" s="262">
        <f t="shared" si="10"/>
        <v>3524.999999999998</v>
      </c>
      <c r="I193" s="262">
        <f t="shared" si="11"/>
        <v>997521</v>
      </c>
      <c r="J193" s="262">
        <f t="shared" si="12"/>
        <v>2479</v>
      </c>
      <c r="K193" s="262">
        <f t="shared" si="13"/>
        <v>1000000</v>
      </c>
    </row>
    <row r="194" spans="1:11" ht="13.5" thickBot="1">
      <c r="A194" s="155" t="str">
        <f t="shared" si="5"/>
        <v>06/30/x3</v>
      </c>
      <c r="B194" s="263">
        <f t="shared" si="6"/>
        <v>0</v>
      </c>
      <c r="C194" s="263">
        <f t="shared" si="7"/>
        <v>2524.999999999998</v>
      </c>
      <c r="D194" s="263" t="s">
        <v>35</v>
      </c>
      <c r="E194" s="24"/>
      <c r="F194" s="262">
        <v>0</v>
      </c>
      <c r="G194" s="262">
        <f t="shared" si="9"/>
        <v>2524.999999999998</v>
      </c>
      <c r="H194" s="262">
        <f t="shared" si="10"/>
        <v>2524.999999999998</v>
      </c>
      <c r="I194" s="262">
        <f t="shared" si="11"/>
        <v>1000000</v>
      </c>
      <c r="J194" s="262">
        <f>-L32</f>
        <v>0</v>
      </c>
      <c r="K194" s="262">
        <f t="shared" si="13"/>
        <v>1000000</v>
      </c>
    </row>
    <row r="195" spans="1:11" ht="14.25" thickBot="1" thickTop="1">
      <c r="A195" s="171" t="s">
        <v>35</v>
      </c>
      <c r="B195" s="263">
        <f>SUM(B187:B194)</f>
        <v>0</v>
      </c>
      <c r="C195" s="263">
        <f>SUM(C187:C194)</f>
        <v>12224.99999999999</v>
      </c>
      <c r="D195" s="263">
        <f>SUM(D187:D194)</f>
        <v>0</v>
      </c>
      <c r="E195" s="263">
        <v>-1000000</v>
      </c>
      <c r="F195" s="264">
        <v>-1000000</v>
      </c>
      <c r="G195" s="264">
        <v>-1000000</v>
      </c>
      <c r="H195" s="264">
        <f t="shared" si="10"/>
        <v>0</v>
      </c>
      <c r="I195" s="264" t="s">
        <v>35</v>
      </c>
      <c r="J195" s="264"/>
      <c r="K195" s="264"/>
    </row>
    <row r="196" spans="2:8" ht="14.25" thickBot="1" thickTop="1">
      <c r="B196" s="24"/>
      <c r="C196" s="4" t="s">
        <v>326</v>
      </c>
      <c r="D196" s="24"/>
      <c r="E196" s="265">
        <f>E184+E195</f>
        <v>-1000000</v>
      </c>
      <c r="F196" s="265">
        <f>SUM(F184:F195)</f>
        <v>-1000000</v>
      </c>
      <c r="G196" s="265">
        <f>SUM(G184:G195)</f>
        <v>-987775</v>
      </c>
      <c r="H196" s="265">
        <f>SUM(H184:H195)</f>
        <v>12224.99999999999</v>
      </c>
    </row>
    <row r="197" ht="13.5" thickTop="1">
      <c r="C197" s="4" t="s">
        <v>325</v>
      </c>
    </row>
  </sheetData>
  <hyperlinks>
    <hyperlink ref="D36" r:id="rId1" display="http://www.trinity.edu/rjensen/acct5341/speakers/133glosf.htm"/>
    <hyperlink ref="D174" r:id="rId2" display="http://www.trinity.edu/rjensen/acct5341/speakers/133glosf.htm"/>
    <hyperlink ref="A178" r:id="rId3" display="http://www.trinity.edu/rjensen/caseans/133exh02a.htm"/>
  </hyperlinks>
  <printOptions/>
  <pageMargins left="0.75" right="0.75" top="1" bottom="1" header="0.5" footer="0.5"/>
  <pageSetup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E. Jenson</dc:creator>
  <cp:keywords/>
  <dc:description/>
  <cp:lastModifiedBy>Bob Jensen</cp:lastModifiedBy>
  <cp:lastPrinted>2001-01-17T11:59:36Z</cp:lastPrinted>
  <dcterms:created xsi:type="dcterms:W3CDTF">1998-07-10T13:36:11Z</dcterms:created>
  <dcterms:modified xsi:type="dcterms:W3CDTF">2008-06-09T13:23:57Z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