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47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<sst xmlns="http://schemas.openxmlformats.org/spreadsheetml/2006/main" count="367" uniqueCount="169">
  <si>
    <t>Sum Formula Inconsistencies</t>
  </si>
  <si>
    <t>Works</t>
  </si>
  <si>
    <t>Add Array</t>
  </si>
  <si>
    <t>=SUM({$D$1:$F$2})  will not work</t>
  </si>
  <si>
    <t>Two Sums</t>
  </si>
  <si>
    <t>=SUM(sum({$D$1,$E$1,$F$1})+SUM({$D$2,$E$2,$F$2}) will not work</t>
  </si>
  <si>
    <t>Two Arrays</t>
  </si>
  <si>
    <t>=SUM({$D$1,$E$1,$F$1} , {$D$2,$E$2,$F$2}) will not work</t>
  </si>
  <si>
    <t>Semicolon</t>
  </si>
  <si>
    <t>=SUM({$D$1,$E$1,$F$1 ; $D$2,$E$2,$F$2}) will not work</t>
  </si>
  <si>
    <t>Three Arrays</t>
  </si>
  <si>
    <t>=SUM({$D$1,$E$1},{$F$1,$D$2},{$E$2,$F$2}) will not work</t>
  </si>
  <si>
    <t>Mixed Arrays</t>
  </si>
  <si>
    <t xml:space="preserve">=SUM({$D$1,$E$1},$F$1,$D$2,{$E$2,$F$2}) will not work </t>
  </si>
  <si>
    <t xml:space="preserve">=SUM({$D$1,$E$1},$F$1,$D$2,$E$2,$F$2) will not work </t>
  </si>
  <si>
    <t>Absolute Value and Sum Formula Inconsistencies</t>
  </si>
  <si>
    <t>=SUM(ABS($D$1:$F$2)) will not work</t>
  </si>
  <si>
    <t xml:space="preserve">=abs(SUM({$D$1,$E$1},$F$1,$D$2,$E$2,$F$2)) will not work </t>
  </si>
  <si>
    <t>IRR Formula Inconsistencies</t>
  </si>
  <si>
    <t xml:space="preserve"> </t>
  </si>
  <si>
    <t>=IRR(-1,-2,-3,-4,5,6) will not work</t>
  </si>
  <si>
    <t>=IRR({$d$17,$E$17,$F$17,$D$18,$E$18,$F$18}) will not work</t>
  </si>
  <si>
    <t>Add Guess</t>
  </si>
  <si>
    <t>=IRR({$d$17,$E$17,$F$17,$D$18,$E$18,$F$18}, .10) will not work</t>
  </si>
  <si>
    <t>Add Range</t>
  </si>
  <si>
    <t>=IRR({$D$17:$F$18}, 0.1) will not work</t>
  </si>
  <si>
    <t>Semicolons</t>
  </si>
  <si>
    <t>=IRR({-1,-2,-3}, {-4,5,6},0.1) will not work</t>
  </si>
  <si>
    <t>NPV Formula Inconsistencies</t>
  </si>
  <si>
    <t>No Array</t>
  </si>
  <si>
    <t>=npv(.05,-1,-2,-3,-4,5,6) + 2  will not work</t>
  </si>
  <si>
    <t>=NPV(0.03794,{$d$27,$E$27,$F$27,$D$28,$E$28,$F$28}) + $G$27 will not work</t>
  </si>
  <si>
    <t>=NPV(IRR({-1,-2,-3,-4,5,6}, 0.1),{$d$27,$E$27,$F$27,$D$28,$E$28,$F$28}) + $G$27 will not work</t>
  </si>
  <si>
    <t>Cell Range</t>
  </si>
  <si>
    <t>Embed IRR</t>
  </si>
  <si>
    <t>Equation Component Embedding  Inconsistencies</t>
  </si>
  <si>
    <t>Sum Function</t>
  </si>
  <si>
    <t>Embed</t>
  </si>
  <si>
    <t>Embed in Array</t>
  </si>
  <si>
    <t>=SUM({-2*4}) will not work</t>
  </si>
  <si>
    <t>=SUM({$E$36*4}) will not work</t>
  </si>
  <si>
    <t>IRR Function</t>
  </si>
  <si>
    <t>=IRR({1,-2*4,12}, 0.1) will not work</t>
  </si>
  <si>
    <t>=IRR($D$36;4*$e$36;f38, 0.1) will not work</t>
  </si>
  <si>
    <t>NPV Function</t>
  </si>
  <si>
    <t>=NPV(0.28178,{1,-2*4,12}) + $G$36 will not work</t>
  </si>
  <si>
    <t xml:space="preserve">PV Formula </t>
  </si>
  <si>
    <t>PV =</t>
  </si>
  <si>
    <t xml:space="preserve">FV Formula </t>
  </si>
  <si>
    <t>FV =</t>
  </si>
  <si>
    <t xml:space="preserve">Rate Formula </t>
  </si>
  <si>
    <t>Rate =</t>
  </si>
  <si>
    <t>PMT Formula</t>
  </si>
  <si>
    <t>Payments =</t>
  </si>
  <si>
    <t>IPMT Formula</t>
  </si>
  <si>
    <t>Period =</t>
  </si>
  <si>
    <t>Interest Expense =</t>
  </si>
  <si>
    <t>PPMT Formula</t>
  </si>
  <si>
    <t>Principal Reduction =</t>
  </si>
  <si>
    <t>PV Formula</t>
  </si>
  <si>
    <t>Balance Due =</t>
  </si>
  <si>
    <t>PV=$200000</t>
  </si>
  <si>
    <t>R=.08/12 per month</t>
  </si>
  <si>
    <t>N=240 months</t>
  </si>
  <si>
    <t>Payment Amount =</t>
  </si>
  <si>
    <t>What is the amount required to pay off the above loan in any period subject to a 2% early payoff of the principal?</t>
  </si>
  <si>
    <t>Balance + Penalty =</t>
  </si>
  <si>
    <t>Payoff Penalty =</t>
  </si>
  <si>
    <t>Average (Mean) Payoff Penalty =</t>
  </si>
  <si>
    <t>Median Payoff Penalty =</t>
  </si>
  <si>
    <t>Standard Deviation of Payoff Penalty =</t>
  </si>
  <si>
    <t>Maximum Payoff Penalty =</t>
  </si>
  <si>
    <t>Minimum Payoff Penalty =</t>
  </si>
  <si>
    <t>Average Formula Inconsistencies</t>
  </si>
  <si>
    <t>=average({$D$1,$E$1,$F$1} , {$D$2,$E$2,$F$2}) will not work</t>
  </si>
  <si>
    <t>=average({$D$1,$E$1,$F$1 ; $D$2,$E$2,$F$2}) will not work</t>
  </si>
  <si>
    <t>=average({$D$1,$E$1},{$F$1,$D$2},{$E$2,$F$2}) will not work</t>
  </si>
  <si>
    <t xml:space="preserve">=average({$D$1,$E$1},$F$1,$D$2,{$E$2,$F$2}) will not work </t>
  </si>
  <si>
    <t xml:space="preserve">=average({$D$1,$E$1},$F$1,$D$2,$E$2,$F$2) will not work </t>
  </si>
  <si>
    <t>Exponential Calculations</t>
  </si>
  <si>
    <r>
      <t>Compute     (34)</t>
    </r>
    <r>
      <rPr>
        <sz val="28"/>
        <rFont val="Arial"/>
        <family val="2"/>
      </rPr>
      <t xml:space="preserve"> </t>
    </r>
    <r>
      <rPr>
        <b/>
        <vertAlign val="superscript"/>
        <sz val="16"/>
        <color indexed="10"/>
        <rFont val="Arial"/>
        <family val="2"/>
      </rPr>
      <t>-13</t>
    </r>
    <r>
      <rPr>
        <sz val="28"/>
        <rFont val="Arial"/>
        <family val="2"/>
      </rPr>
      <t xml:space="preserve"> </t>
    </r>
    <r>
      <rPr>
        <sz val="16"/>
        <rFont val="Arial"/>
        <family val="2"/>
      </rPr>
      <t>=</t>
    </r>
  </si>
  <si>
    <t>=</t>
  </si>
  <si>
    <r>
      <t>Compute (34)(e)</t>
    </r>
    <r>
      <rPr>
        <sz val="28"/>
        <rFont val="Arial"/>
        <family val="2"/>
      </rPr>
      <t xml:space="preserve"> </t>
    </r>
    <r>
      <rPr>
        <b/>
        <vertAlign val="superscript"/>
        <sz val="16"/>
        <color indexed="10"/>
        <rFont val="Arial"/>
        <family val="2"/>
      </rPr>
      <t>-13</t>
    </r>
    <r>
      <rPr>
        <sz val="28"/>
        <rFont val="Arial"/>
        <family val="2"/>
      </rPr>
      <t xml:space="preserve"> </t>
    </r>
    <r>
      <rPr>
        <sz val="16"/>
        <rFont val="Arial"/>
        <family val="2"/>
      </rPr>
      <t>=</t>
    </r>
  </si>
  <si>
    <t>Depreciation Calculations</t>
  </si>
  <si>
    <t>Cost = $100,000</t>
  </si>
  <si>
    <t>Salvage Value = $10,000</t>
  </si>
  <si>
    <t>Economic Life = 6 years</t>
  </si>
  <si>
    <t>Year =</t>
  </si>
  <si>
    <t>Straight Line Depreciation</t>
  </si>
  <si>
    <t>Sum-Of-Years Digits Depreciation</t>
  </si>
  <si>
    <t>Double Declining Balance Depreciation</t>
  </si>
  <si>
    <t>Date and Time Functions</t>
  </si>
  <si>
    <t>NOW</t>
  </si>
  <si>
    <t>This changes with the daily calendar and time clock on your computer</t>
  </si>
  <si>
    <t>TODAY</t>
  </si>
  <si>
    <t>This changes with the time clock on your computer</t>
  </si>
  <si>
    <t>WEEKDAY("") = indicator of the day of the week of the calendar day (with Sunday = 1 and Saturday = 7)</t>
  </si>
  <si>
    <t>Tuesday</t>
  </si>
  <si>
    <t>(note how quotation marks are used when you insert the function.)</t>
  </si>
  <si>
    <t>Friday</t>
  </si>
  <si>
    <t>Monday</t>
  </si>
  <si>
    <t>Excel is not bothered here by the famous Year 2000 Problem</t>
  </si>
  <si>
    <t>Now</t>
  </si>
  <si>
    <t>(No quotation marks used with cell locator.)</t>
  </si>
  <si>
    <t>DATEVALUE("") = one plus the number of days since January 1, 1900  (Mac computers use a 1904 start date)</t>
  </si>
  <si>
    <t>Will not compute with NOW function</t>
  </si>
  <si>
    <t>Will not compute from another cell containing NOW function</t>
  </si>
  <si>
    <t>Now()</t>
  </si>
  <si>
    <t>Bond YIELD Function</t>
  </si>
  <si>
    <t>In the newspaper, bonds are priced as percentages (e.g., 103 = 103% of face or par value)</t>
  </si>
  <si>
    <t>The default face or par value of a bond is $1,000 per bond</t>
  </si>
  <si>
    <t>Redemption value (bond price) is the amount to be paid back on the bond at the due date (default is the face or par value of the bond)</t>
  </si>
  <si>
    <t>Bonds usually combine two cash flow streams for the nominal interest cash flow and the redemption value to be paid back on the bond's due date</t>
  </si>
  <si>
    <t>I = the annual nominal rate (sometimes called the coupon rate) determines an annuity cash flow</t>
  </si>
  <si>
    <t>R = the annual yield (effective) rate of interest is an internal rate of return that equates price, nominal nominal interest cash flows, and the payoff cash flow</t>
  </si>
  <si>
    <t xml:space="preserve">The nominal interest payment dates are generally semi-annual </t>
  </si>
  <si>
    <t>Bonds selling below 100 are sold at a discount, Bonds selling above 100 are sold at a premium</t>
  </si>
  <si>
    <t>Bond Yield Illustration 1</t>
  </si>
  <si>
    <t>Bond YIELD Illustration (With no accruals for interim period purchase between nominal interest payment dates)</t>
  </si>
  <si>
    <t>Bond Price = 91.025 on December 15, 1996</t>
  </si>
  <si>
    <t>I = 5.21% paid semi-annually to owners of record on June 15 and December 15 each year</t>
  </si>
  <si>
    <t>Bond Term = 12/15/2004 = 10 years from the date of issuance on December 15, 1994</t>
  </si>
  <si>
    <t>(parameters)</t>
  </si>
  <si>
    <t>12/15/96=</t>
  </si>
  <si>
    <t>date of settlement (purchase on the open market)</t>
  </si>
  <si>
    <t>date of issuance</t>
  </si>
  <si>
    <t>Coupon =</t>
  </si>
  <si>
    <t>semi-annual rate that determines $25 per bond cash flow every six months</t>
  </si>
  <si>
    <t>Price =</t>
  </si>
  <si>
    <t>or $910.25 per bond on the date of settlement</t>
  </si>
  <si>
    <t>Redemp.</t>
  </si>
  <si>
    <t>or $1,000 per bond on December 15, 2004</t>
  </si>
  <si>
    <t>SemiAnn.</t>
  </si>
  <si>
    <t>nominal interest payment frequency per year</t>
  </si>
  <si>
    <t xml:space="preserve"> 30/360</t>
  </si>
  <si>
    <t>a standard parameter for the common bank practice of computing interest as if each month had 30 days and each year had 360 days</t>
  </si>
  <si>
    <t>APR Yield =</t>
  </si>
  <si>
    <t>this is the R average annual yield (effective) rate on the bond</t>
  </si>
  <si>
    <t>Bond Yield Illustration 2</t>
  </si>
  <si>
    <t>Bond YIELD Illustration (With two-month accrual between settlement and  nominal interest payment dates)</t>
  </si>
  <si>
    <r>
      <t xml:space="preserve">Bond Price = 91.025 on </t>
    </r>
    <r>
      <rPr>
        <sz val="10"/>
        <color indexed="14"/>
        <rFont val="Arial"/>
        <family val="2"/>
      </rPr>
      <t>February 15, 1997</t>
    </r>
  </si>
  <si>
    <t>02/15/97</t>
  </si>
  <si>
    <t>accrued interest at (.0521 nominal rate)($1000 face)(2/12 of a year)</t>
  </si>
  <si>
    <t xml:space="preserve">price per bond </t>
  </si>
  <si>
    <t>Settlement proceeds on 2/15/97</t>
  </si>
  <si>
    <t>Bond Yield Illustration 3</t>
  </si>
  <si>
    <r>
      <t xml:space="preserve">Bond Price = </t>
    </r>
    <r>
      <rPr>
        <b/>
        <sz val="10"/>
        <color indexed="14"/>
        <rFont val="Arial"/>
        <family val="2"/>
      </rPr>
      <t>111.075</t>
    </r>
    <r>
      <rPr>
        <sz val="10"/>
        <rFont val="Arial"/>
        <family val="2"/>
      </rPr>
      <t xml:space="preserve"> on February 15, 1997</t>
    </r>
  </si>
  <si>
    <t>date of maturity is December 15, 2004</t>
  </si>
  <si>
    <t>or $1,110.75 per bond on the date of settlement</t>
  </si>
  <si>
    <t>Possible Quiz Question:  When are the nominal and effective rates equal (i.e., when R=I)?</t>
  </si>
  <si>
    <t>Bond Yield As A Function of Price on February 15, 1997</t>
  </si>
  <si>
    <t>Accrued interest for two months=</t>
  </si>
  <si>
    <t>Bond Price =</t>
  </si>
  <si>
    <t>Settlement Amount =</t>
  </si>
  <si>
    <t>Price Change Count</t>
  </si>
  <si>
    <t>Nominal Rate=.0521</t>
  </si>
  <si>
    <t>APR Yield Rate</t>
  </si>
  <si>
    <t>A question posed by Dr. Bailey in the Mathmatics Department</t>
  </si>
  <si>
    <t xml:space="preserve">Suppose I borrow $200,000 and repay $100,000 at the end of year one.  </t>
  </si>
  <si>
    <t xml:space="preserve">At the end of year two, I learn that it will cost me $132,000 to pay off the loan.  </t>
  </si>
  <si>
    <t>Assuming, that interest is coumpunded only yearly, what is the rate of interest?</t>
  </si>
  <si>
    <t>Answer =</t>
  </si>
  <si>
    <t>A more interesting problem is to graph the rate of return as a function of the payoff value.</t>
  </si>
  <si>
    <t xml:space="preserve">Integer counter </t>
  </si>
  <si>
    <t>Amount borrowed =</t>
  </si>
  <si>
    <t>First year payback =</t>
  </si>
  <si>
    <t>Payoff in $ 000s</t>
  </si>
  <si>
    <t>date of maturity</t>
  </si>
  <si>
    <t>Warning:  Run this file in MS Excel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</si>
</sst>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$&quot;#,##0.000_);[Red]\(&quot;$&quot;#,##0.000\)"/>
    <numFmt numFmtId="167" formatCode="&quot;$&quot;#,##0.0000_);[Red]\(&quot;$&quot;#,##0.0000\)"/>
    <numFmt numFmtId="168" formatCode="&quot;$&quot;#,##0.00000_);[Red]\(&quot;$&quot;#,##0.00000\)"/>
    <numFmt numFmtId="169" formatCode="&quot;$&quot;#,##0.0_);[Red]\(&quot;$&quot;#,##0.0\)"/>
    <numFmt numFmtId="170" formatCode="0.0000E+00"/>
    <numFmt numFmtId="171" formatCode="0.00000E+00"/>
    <numFmt numFmtId="172" formatCode="0.0"/>
    <numFmt numFmtId="173" formatCode="0.000"/>
    <numFmt numFmtId="174" formatCode="0.0E+00"/>
    <numFmt numFmtId="175" formatCode="0E+00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color indexed="33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10"/>
      <color indexed="14"/>
      <name val="Arial"/>
      <family val="2"/>
    </font>
    <font>
      <sz val="10"/>
      <color indexed="16"/>
      <name val="Arial"/>
      <family val="2"/>
    </font>
    <font>
      <b/>
      <sz val="10"/>
      <color indexed="13"/>
      <name val="Arial"/>
      <family val="0"/>
    </font>
    <font>
      <b/>
      <vertAlign val="superscript"/>
      <sz val="16"/>
      <color indexed="10"/>
      <name val="Arial"/>
      <family val="2"/>
    </font>
    <font>
      <sz val="28"/>
      <name val="Arial"/>
      <family val="2"/>
    </font>
    <font>
      <sz val="16"/>
      <name val="Arial"/>
      <family val="2"/>
    </font>
    <font>
      <b/>
      <sz val="12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MS Sans Serif"/>
      <family val="0"/>
    </font>
    <font>
      <b/>
      <sz val="10"/>
      <name val="MS Sans Serif"/>
      <family val="0"/>
    </font>
    <font>
      <b/>
      <sz val="10"/>
      <color indexed="10"/>
      <name val="MS Sans Serif"/>
      <family val="0"/>
    </font>
    <font>
      <sz val="10"/>
      <color indexed="8"/>
      <name val="MS Sans Serif"/>
      <family val="0"/>
    </font>
    <font>
      <sz val="10"/>
      <color indexed="14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b/>
      <sz val="12"/>
      <color indexed="9"/>
      <name val="Arial"/>
      <family val="2"/>
    </font>
    <font>
      <b/>
      <sz val="12"/>
      <color indexed="13"/>
      <name val="Arial"/>
      <family val="0"/>
    </font>
    <font>
      <b/>
      <sz val="10"/>
      <color indexed="12"/>
      <name val="MS Sans Serif"/>
      <family val="2"/>
    </font>
    <font>
      <b/>
      <sz val="10"/>
      <color indexed="2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9" fontId="0" fillId="0" borderId="0" xfId="0" applyNumberFormat="1" applyAlignment="1">
      <alignment/>
    </xf>
    <xf numFmtId="0" fontId="4" fillId="0" borderId="0" xfId="0" applyFont="1" applyAlignment="1" quotePrefix="1">
      <alignment horizontal="left"/>
    </xf>
    <xf numFmtId="8" fontId="0" fillId="0" borderId="0" xfId="0" applyNumberFormat="1" applyAlignment="1">
      <alignment/>
    </xf>
    <xf numFmtId="0" fontId="1" fillId="0" borderId="0" xfId="0" applyFont="1" applyAlignment="1">
      <alignment/>
    </xf>
    <xf numFmtId="9" fontId="0" fillId="0" borderId="0" xfId="0" applyNumberFormat="1" applyAlignment="1">
      <alignment horizontal="left"/>
    </xf>
    <xf numFmtId="8" fontId="5" fillId="0" borderId="0" xfId="0" applyNumberFormat="1" applyFont="1" applyAlignment="1" quotePrefix="1">
      <alignment horizontal="right"/>
    </xf>
    <xf numFmtId="0" fontId="5" fillId="0" borderId="0" xfId="0" applyFont="1" applyAlignment="1">
      <alignment/>
    </xf>
    <xf numFmtId="8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 quotePrefix="1">
      <alignment horizontal="left"/>
    </xf>
    <xf numFmtId="9" fontId="4" fillId="0" borderId="0" xfId="0" applyNumberFormat="1" applyFont="1" applyAlignment="1" quotePrefix="1">
      <alignment horizontal="left"/>
    </xf>
    <xf numFmtId="8" fontId="4" fillId="0" borderId="0" xfId="0" applyNumberFormat="1" applyFont="1" applyAlignment="1" quotePrefix="1">
      <alignment horizontal="left"/>
    </xf>
    <xf numFmtId="0" fontId="4" fillId="0" borderId="0" xfId="0" applyFont="1" applyAlignment="1" quotePrefix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65" fontId="5" fillId="0" borderId="0" xfId="0" applyNumberFormat="1" applyFont="1" applyAlignment="1">
      <alignment horizontal="right"/>
    </xf>
    <xf numFmtId="165" fontId="4" fillId="0" borderId="0" xfId="0" applyNumberFormat="1" applyFont="1" applyAlignment="1" quotePrefix="1">
      <alignment horizontal="left"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10" fontId="5" fillId="0" borderId="0" xfId="0" applyNumberFormat="1" applyFont="1" applyAlignment="1">
      <alignment/>
    </xf>
    <xf numFmtId="8" fontId="4" fillId="0" borderId="0" xfId="0" applyNumberFormat="1" applyFont="1" applyAlignment="1">
      <alignment/>
    </xf>
    <xf numFmtId="6" fontId="4" fillId="0" borderId="0" xfId="0" applyNumberFormat="1" applyFont="1" applyAlignment="1">
      <alignment/>
    </xf>
    <xf numFmtId="6" fontId="0" fillId="0" borderId="0" xfId="0" applyNumberFormat="1" applyAlignment="1">
      <alignment/>
    </xf>
    <xf numFmtId="6" fontId="5" fillId="0" borderId="0" xfId="0" applyNumberFormat="1" applyFont="1" applyAlignment="1">
      <alignment/>
    </xf>
    <xf numFmtId="0" fontId="15" fillId="0" borderId="0" xfId="0" applyFont="1" applyAlignment="1" quotePrefix="1">
      <alignment horizontal="left"/>
    </xf>
    <xf numFmtId="0" fontId="0" fillId="0" borderId="0" xfId="0" applyAlignment="1">
      <alignment horizontal="center"/>
    </xf>
    <xf numFmtId="0" fontId="16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70" fontId="9" fillId="0" borderId="0" xfId="0" applyNumberFormat="1" applyFont="1" applyAlignment="1">
      <alignment/>
    </xf>
    <xf numFmtId="0" fontId="17" fillId="0" borderId="0" xfId="0" applyFont="1" applyAlignment="1">
      <alignment/>
    </xf>
    <xf numFmtId="6" fontId="17" fillId="0" borderId="0" xfId="0" applyNumberFormat="1" applyFont="1" applyAlignment="1">
      <alignment/>
    </xf>
    <xf numFmtId="0" fontId="5" fillId="0" borderId="0" xfId="0" applyFont="1" applyAlignment="1">
      <alignment/>
    </xf>
    <xf numFmtId="6" fontId="5" fillId="0" borderId="0" xfId="0" applyNumberFormat="1" applyFont="1" applyAlignment="1">
      <alignment/>
    </xf>
    <xf numFmtId="0" fontId="17" fillId="0" borderId="0" xfId="0" applyFont="1" applyAlignment="1" quotePrefix="1">
      <alignment horizontal="left"/>
    </xf>
    <xf numFmtId="14" fontId="0" fillId="0" borderId="0" xfId="0" applyNumberFormat="1" applyAlignment="1">
      <alignment/>
    </xf>
    <xf numFmtId="22" fontId="5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22" fontId="5" fillId="0" borderId="0" xfId="0" applyNumberFormat="1" applyFont="1" applyAlignment="1" quotePrefix="1">
      <alignment horizontal="left"/>
    </xf>
    <xf numFmtId="0" fontId="19" fillId="0" borderId="0" xfId="0" applyFont="1" applyAlignment="1" quotePrefix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 quotePrefix="1">
      <alignment horizontal="center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 quotePrefix="1">
      <alignment horizontal="left"/>
    </xf>
    <xf numFmtId="10" fontId="20" fillId="0" borderId="0" xfId="0" applyNumberFormat="1" applyFont="1" applyAlignment="1">
      <alignment horizontal="center"/>
    </xf>
    <xf numFmtId="10" fontId="20" fillId="0" borderId="0" xfId="0" applyNumberFormat="1" applyFont="1" applyAlignment="1">
      <alignment horizontal="left"/>
    </xf>
    <xf numFmtId="14" fontId="19" fillId="0" borderId="0" xfId="0" applyNumberFormat="1" applyFont="1" applyAlignment="1" quotePrefix="1">
      <alignment horizontal="left"/>
    </xf>
    <xf numFmtId="2" fontId="21" fillId="0" borderId="0" xfId="0" applyNumberFormat="1" applyFont="1" applyAlignment="1">
      <alignment horizontal="left"/>
    </xf>
    <xf numFmtId="0" fontId="18" fillId="0" borderId="0" xfId="0" applyFont="1" applyAlignment="1">
      <alignment horizontal="right"/>
    </xf>
    <xf numFmtId="8" fontId="0" fillId="0" borderId="0" xfId="0" applyNumberFormat="1" applyAlignment="1">
      <alignment horizontal="right"/>
    </xf>
    <xf numFmtId="0" fontId="5" fillId="0" borderId="0" xfId="0" applyFont="1" applyAlignment="1" quotePrefix="1">
      <alignment horizontal="left"/>
    </xf>
    <xf numFmtId="0" fontId="0" fillId="0" borderId="0" xfId="0" applyFont="1" applyAlignment="1" quotePrefix="1">
      <alignment horizontal="left"/>
    </xf>
    <xf numFmtId="5" fontId="12" fillId="2" borderId="1" xfId="0" applyNumberFormat="1" applyFont="1" applyFill="1" applyBorder="1" applyAlignment="1" quotePrefix="1">
      <alignment horizontal="right"/>
    </xf>
    <xf numFmtId="5" fontId="11" fillId="3" borderId="2" xfId="0" applyNumberFormat="1" applyFont="1" applyFill="1" applyBorder="1" applyAlignment="1" quotePrefix="1">
      <alignment horizontal="right"/>
    </xf>
    <xf numFmtId="22" fontId="5" fillId="0" borderId="0" xfId="0" applyNumberFormat="1" applyFont="1" applyAlignment="1">
      <alignment horizontal="center"/>
    </xf>
    <xf numFmtId="10" fontId="28" fillId="0" borderId="0" xfId="0" applyNumberFormat="1" applyFont="1" applyAlignment="1">
      <alignment horizontal="left"/>
    </xf>
    <xf numFmtId="10" fontId="20" fillId="0" borderId="0" xfId="0" applyNumberFormat="1" applyFont="1" applyAlignment="1" quotePrefix="1">
      <alignment horizontal="center"/>
    </xf>
    <xf numFmtId="10" fontId="28" fillId="0" borderId="0" xfId="0" applyNumberFormat="1" applyFont="1" applyAlignment="1" quotePrefix="1">
      <alignment horizontal="left"/>
    </xf>
    <xf numFmtId="175" fontId="16" fillId="0" borderId="0" xfId="0" applyNumberFormat="1" applyFont="1" applyAlignment="1">
      <alignment/>
    </xf>
    <xf numFmtId="22" fontId="0" fillId="0" borderId="0" xfId="0" applyNumberFormat="1" applyAlignment="1">
      <alignment/>
    </xf>
    <xf numFmtId="5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Interest vs Principal Portions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2215"/>
          <c:w val="0.64675"/>
          <c:h val="0.7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Sheet1!$A$60</c:f>
              <c:strCache>
                <c:ptCount val="1"/>
                <c:pt idx="0">
                  <c:v>Interest Expense =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Sheet1!$B$60:$G$60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Sheet1!$A$63</c:f>
              <c:strCache>
                <c:ptCount val="1"/>
                <c:pt idx="0">
                  <c:v>Principal Reduction =</c:v>
                </c:pt>
              </c:strCache>
            </c:strRef>
          </c:tx>
          <c:spPr>
            <a:solidFill>
              <a:srgbClr val="C0C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Sheet1!$B$63:$G$63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serLines/>
        <c:axId val="53233170"/>
        <c:axId val="9336483"/>
      </c:barChart>
      <c:catAx>
        <c:axId val="532331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336483"/>
        <c:crosses val="autoZero"/>
        <c:auto val="0"/>
        <c:lblOffset val="100"/>
        <c:noMultiLvlLbl val="0"/>
      </c:catAx>
      <c:valAx>
        <c:axId val="933648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32331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Loan Balance Due at End of Each Period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215"/>
          <c:w val="0.9595"/>
          <c:h val="0.729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Sheet1!$B$79:$H$79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16919484"/>
        <c:axId val="18057629"/>
      </c:barChart>
      <c:catAx>
        <c:axId val="16919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057629"/>
        <c:crosses val="autoZero"/>
        <c:auto val="0"/>
        <c:lblOffset val="100"/>
        <c:noMultiLvlLbl val="0"/>
      </c:catAx>
      <c:valAx>
        <c:axId val="180576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9194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Interest Expense vs Principal Reduction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535"/>
          <c:w val="0.8435"/>
          <c:h val="0.810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Sheet1!$C$98:$IH$98</c:f>
              <c:numCache>
                <c:ptCount val="2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Sheet1!$C$101:$IH$101</c:f>
              <c:numCache>
                <c:ptCount val="2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Sheet1!$C$104:$IH$104</c:f>
              <c:numCache>
                <c:ptCount val="2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val>
          <c:smooth val="0"/>
        </c:ser>
        <c:marker val="1"/>
        <c:axId val="28300934"/>
        <c:axId val="53381815"/>
      </c:lineChart>
      <c:catAx>
        <c:axId val="283009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381815"/>
        <c:crosses val="autoZero"/>
        <c:auto val="0"/>
        <c:lblOffset val="100"/>
        <c:noMultiLvlLbl val="0"/>
      </c:catAx>
      <c:valAx>
        <c:axId val="5338181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830093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Balance Due on Original $200,000 Loan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72"/>
          <c:w val="0.97075"/>
          <c:h val="0.790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Sheet1!$B$125:$IH$125</c:f>
              <c:numCache>
                <c:ptCount val="2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</c:numCache>
            </c:numRef>
          </c:val>
        </c:ser>
        <c:axId val="10674288"/>
        <c:axId val="28959729"/>
      </c:areaChart>
      <c:catAx>
        <c:axId val="106742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959729"/>
        <c:crosses val="autoZero"/>
        <c:auto val="0"/>
        <c:lblOffset val="100"/>
        <c:noMultiLvlLbl val="0"/>
      </c:catAx>
      <c:valAx>
        <c:axId val="289597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067428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Balance Due Plus 2% Penalty for Early Payoff of Original $200,000 Loan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0825"/>
          <c:w val="0.97075"/>
          <c:h val="0.8697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Sheet1!$C$125:$IH$125</c:f>
              <c:numCache>
                <c:ptCount val="2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Sheet1!$C$148:$IH$148</c:f>
              <c:numCache>
                <c:ptCount val="2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val>
        </c:ser>
        <c:axId val="59310970"/>
        <c:axId val="64036683"/>
      </c:areaChart>
      <c:catAx>
        <c:axId val="593109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036683"/>
        <c:crosses val="autoZero"/>
        <c:auto val="0"/>
        <c:lblOffset val="100"/>
        <c:noMultiLvlLbl val="0"/>
      </c:catAx>
      <c:valAx>
        <c:axId val="6403668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31097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Three Common Methods of Depreciation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6525"/>
          <c:w val="0.52575"/>
          <c:h val="0.7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Sheet1!$A$206</c:f>
              <c:strCache>
                <c:ptCount val="1"/>
                <c:pt idx="0">
                  <c:v>Straight Line Depreciation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Sheet1!$C$205:$I$205</c:f>
              <c:strCache/>
            </c:strRef>
          </c:cat>
          <c:val>
            <c:numRef>
              <c:f>Sheet1!$C$206:$I$206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Sheet1!$A$207</c:f>
              <c:strCache>
                <c:ptCount val="1"/>
                <c:pt idx="0">
                  <c:v>Sum-Of-Years Digits Depreciation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Sheet1!$C$205:$I$205</c:f>
              <c:strCache/>
            </c:strRef>
          </c:cat>
          <c:val>
            <c:numRef>
              <c:f>Sheet1!$C$207:$I$207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Sheet1!$A$208</c:f>
              <c:strCache>
                <c:ptCount val="1"/>
                <c:pt idx="0">
                  <c:v>Double Declining Balance Depreciation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Sheet1!$C$205:$I$205</c:f>
              <c:strCache/>
            </c:strRef>
          </c:cat>
          <c:val>
            <c:numRef>
              <c:f>Sheet1!$C$208:$I$208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39459236"/>
        <c:axId val="19588805"/>
      </c:barChart>
      <c:catAx>
        <c:axId val="394592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588805"/>
        <c:crosses val="autoZero"/>
        <c:auto val="0"/>
        <c:lblOffset val="100"/>
        <c:noMultiLvlLbl val="0"/>
      </c:catAx>
      <c:valAx>
        <c:axId val="195888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459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Annual Coupon Rate Versus APR Yield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202"/>
          <c:w val="0.70175"/>
          <c:h val="0.748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Sheet1!$A$330</c:f>
              <c:strCache>
                <c:ptCount val="1"/>
                <c:pt idx="0">
                  <c:v>Nominal Rate=.0521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Sheet1!$D$329:$IH$329</c:f>
              <c:numCache>
                <c:ptCount val="2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</c:numCache>
            </c:numRef>
          </c:cat>
          <c:val>
            <c:numRef>
              <c:f>Sheet1!$B$330:$IH$330</c:f>
              <c:numCache>
                <c:ptCount val="2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Sheet1!$A$331</c:f>
              <c:strCache>
                <c:ptCount val="1"/>
                <c:pt idx="0">
                  <c:v>APR Yield Rate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Sheet1!$D$329:$IH$329</c:f>
              <c:numCache>
                <c:ptCount val="2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</c:numCache>
            </c:numRef>
          </c:cat>
          <c:val>
            <c:numRef>
              <c:f>Sheet1!$B$331:$IH$331</c:f>
              <c:numCache>
                <c:ptCount val="2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</c:numCache>
            </c:numRef>
          </c:val>
          <c:smooth val="0"/>
        </c:ser>
        <c:axId val="42081518"/>
        <c:axId val="43189343"/>
      </c:lineChart>
      <c:catAx>
        <c:axId val="42081518"/>
        <c:scaling>
          <c:orientation val="minMax"/>
        </c:scaling>
        <c:axPos val="b"/>
        <c:delete val="1"/>
        <c:majorTickMark val="in"/>
        <c:minorTickMark val="none"/>
        <c:tickLblPos val="nextTo"/>
        <c:crossAx val="43189343"/>
        <c:crosses val="autoZero"/>
        <c:auto val="0"/>
        <c:lblOffset val="100"/>
        <c:noMultiLvlLbl val="0"/>
      </c:catAx>
      <c:valAx>
        <c:axId val="4318934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08151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IRR as a Function of the Ending Payoff Amount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705"/>
          <c:w val="0.9625"/>
          <c:h val="0.78975"/>
        </c:manualLayout>
      </c:layout>
      <c:area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Sheet1!$B$354:$IH$354</c:f>
              <c:numCache>
                <c:ptCount val="2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</c:numCache>
            </c:numRef>
          </c:cat>
          <c:val>
            <c:numRef>
              <c:f>Sheet1!$B$359:$IH$359</c:f>
              <c:numCache>
                <c:ptCount val="2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</c:numCache>
            </c:numRef>
          </c:val>
        </c:ser>
        <c:axId val="53159768"/>
        <c:axId val="8675865"/>
      </c:areaChart>
      <c:catAx>
        <c:axId val="53159768"/>
        <c:scaling>
          <c:orientation val="minMax"/>
        </c:scaling>
        <c:axPos val="b"/>
        <c:delete val="1"/>
        <c:majorTickMark val="in"/>
        <c:minorTickMark val="none"/>
        <c:tickLblPos val="nextTo"/>
        <c:crossAx val="8675865"/>
        <c:crosses val="autoZero"/>
        <c:auto val="0"/>
        <c:lblOffset val="100"/>
        <c:noMultiLvlLbl val="0"/>
      </c:catAx>
      <c:valAx>
        <c:axId val="86758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315976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0.3965</cdr:x>
      <cdr:y>0.25225</cdr:y>
    </cdr:from>
    <cdr:to>
      <cdr:x>0.65025</cdr:x>
      <cdr:y>0.318</cdr:y>
    </cdr:to>
    <cdr:sp>
      <cdr:nvSpPr>
        <cdr:cNvPr id="1" name="Text 1"/>
        <cdr:cNvSpPr txBox="1">
          <a:spLocks noChangeArrowheads="1"/>
        </cdr:cNvSpPr>
      </cdr:nvSpPr>
      <cdr:spPr>
        <a:xfrm>
          <a:off x="2476500" y="685800"/>
          <a:ext cx="15906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Monthly Payment = $1,673</a:t>
          </a:r>
        </a:p>
      </cdr:txBody>
    </cdr:sp>
  </cdr:relSizeAnchor>
  <cdr:relSizeAnchor xmlns:cdr="http://schemas.openxmlformats.org/drawingml/2006/chartDrawing">
    <cdr:from>
      <cdr:x>0.1595</cdr:x>
      <cdr:y>0.3195</cdr:y>
    </cdr:from>
    <cdr:to>
      <cdr:x>0.32675</cdr:x>
      <cdr:y>0.38175</cdr:y>
    </cdr:to>
    <cdr:sp>
      <cdr:nvSpPr>
        <cdr:cNvPr id="2" name="Text 2"/>
        <cdr:cNvSpPr txBox="1">
          <a:spLocks noChangeArrowheads="1"/>
        </cdr:cNvSpPr>
      </cdr:nvSpPr>
      <cdr:spPr>
        <a:xfrm>
          <a:off x="990600" y="876300"/>
          <a:ext cx="10477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Interest Expense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0.18075</cdr:x>
      <cdr:y>0.70625</cdr:y>
    </cdr:from>
    <cdr:to>
      <cdr:x>0.38125</cdr:x>
      <cdr:y>0.7685</cdr:y>
    </cdr:to>
    <cdr:sp>
      <cdr:nvSpPr>
        <cdr:cNvPr id="3" name="Text 3"/>
        <cdr:cNvSpPr txBox="1">
          <a:spLocks noChangeArrowheads="1"/>
        </cdr:cNvSpPr>
      </cdr:nvSpPr>
      <cdr:spPr>
        <a:xfrm>
          <a:off x="1123950" y="1943100"/>
          <a:ext cx="12573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Reduction of Principal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0.29175</cdr:x>
      <cdr:y>0.9465</cdr:y>
    </cdr:from>
    <cdr:to>
      <cdr:x>0.59125</cdr:x>
      <cdr:y>0.9985</cdr:y>
    </cdr:to>
    <cdr:sp>
      <cdr:nvSpPr>
        <cdr:cNvPr id="4" name="Text 4"/>
        <cdr:cNvSpPr txBox="1">
          <a:spLocks noChangeArrowheads="1"/>
        </cdr:cNvSpPr>
      </cdr:nvSpPr>
      <cdr:spPr>
        <a:xfrm>
          <a:off x="1819275" y="2600325"/>
          <a:ext cx="18764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Monthly Payment Number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0.24775</cdr:x>
      <cdr:y>0.56525</cdr:y>
    </cdr:from>
    <cdr:to>
      <cdr:x>0.51625</cdr:x>
      <cdr:y>0.65625</cdr:y>
    </cdr:to>
    <cdr:sp>
      <cdr:nvSpPr>
        <cdr:cNvPr id="1" name="Text 1"/>
        <cdr:cNvSpPr txBox="1">
          <a:spLocks noChangeArrowheads="1"/>
        </cdr:cNvSpPr>
      </cdr:nvSpPr>
      <cdr:spPr>
        <a:xfrm>
          <a:off x="1581150" y="2486025"/>
          <a:ext cx="1724025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Loan Balance Due</a:t>
          </a:r>
        </a:p>
      </cdr:txBody>
    </cdr:sp>
  </cdr:relSizeAnchor>
  <cdr:relSizeAnchor xmlns:cdr="http://schemas.openxmlformats.org/drawingml/2006/chartDrawing">
    <cdr:from>
      <cdr:x>0.1945</cdr:x>
      <cdr:y>0.1845</cdr:y>
    </cdr:from>
    <cdr:to>
      <cdr:x>0.46</cdr:x>
      <cdr:y>0.243</cdr:y>
    </cdr:to>
    <cdr:sp>
      <cdr:nvSpPr>
        <cdr:cNvPr id="2" name="Text 2"/>
        <cdr:cNvSpPr txBox="1">
          <a:spLocks noChangeArrowheads="1"/>
        </cdr:cNvSpPr>
      </cdr:nvSpPr>
      <cdr:spPr>
        <a:xfrm>
          <a:off x="1247775" y="809625"/>
          <a:ext cx="1704975" cy="257175"/>
        </a:xfrm>
        <a:prstGeom prst="rect">
          <a:avLst/>
        </a:prstGeom>
        <a:solidFill>
          <a:srgbClr val="000000"/>
        </a:solidFill>
        <a:ln w="2476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  Early Payoff Penalty</a:t>
          </a:r>
        </a:p>
      </cdr:txBody>
    </cdr:sp>
  </cdr:relSizeAnchor>
  <cdr:relSizeAnchor xmlns:cdr="http://schemas.openxmlformats.org/drawingml/2006/chartDrawing">
    <cdr:from>
      <cdr:x>0.1</cdr:x>
      <cdr:y>0.23275</cdr:y>
    </cdr:from>
    <cdr:to>
      <cdr:x>0.19</cdr:x>
      <cdr:y>0.284</cdr:y>
    </cdr:to>
    <cdr:sp>
      <cdr:nvSpPr>
        <cdr:cNvPr id="3" name="Line 3"/>
        <cdr:cNvSpPr>
          <a:spLocks/>
        </cdr:cNvSpPr>
      </cdr:nvSpPr>
      <cdr:spPr>
        <a:xfrm flipH="1">
          <a:off x="638175" y="1019175"/>
          <a:ext cx="581025" cy="22860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0.477</cdr:x>
      <cdr:y>0.2145</cdr:y>
    </cdr:from>
    <cdr:to>
      <cdr:x>0.5285</cdr:x>
      <cdr:y>0.481</cdr:y>
    </cdr:to>
    <cdr:sp>
      <cdr:nvSpPr>
        <cdr:cNvPr id="4" name="Line 4"/>
        <cdr:cNvSpPr>
          <a:spLocks/>
        </cdr:cNvSpPr>
      </cdr:nvSpPr>
      <cdr:spPr>
        <a:xfrm>
          <a:off x="3057525" y="942975"/>
          <a:ext cx="333375" cy="117157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0.357</cdr:x>
      <cdr:y>0.96325</cdr:y>
    </cdr:from>
    <cdr:to>
      <cdr:x>0.593</cdr:x>
      <cdr:y>1</cdr:y>
    </cdr:to>
    <cdr:sp>
      <cdr:nvSpPr>
        <cdr:cNvPr id="5" name="Text 5"/>
        <cdr:cNvSpPr txBox="1">
          <a:spLocks noChangeArrowheads="1"/>
        </cdr:cNvSpPr>
      </cdr:nvSpPr>
      <cdr:spPr>
        <a:xfrm>
          <a:off x="2286000" y="4238625"/>
          <a:ext cx="15144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Montly Payment Number
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0.15075</cdr:y>
    </cdr:from>
    <cdr:to>
      <cdr:x>0.09675</cdr:x>
      <cdr:y>0.22625</cdr:y>
    </cdr:to>
    <cdr:sp>
      <cdr:nvSpPr>
        <cdr:cNvPr id="1" name="Text 1"/>
        <cdr:cNvSpPr txBox="1">
          <a:spLocks noChangeArrowheads="1"/>
        </cdr:cNvSpPr>
      </cdr:nvSpPr>
      <cdr:spPr>
        <a:xfrm>
          <a:off x="0" y="295275"/>
          <a:ext cx="4953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Return</a:t>
          </a:r>
        </a:p>
      </cdr:txBody>
    </cdr:sp>
  </cdr:relSizeAnchor>
  <cdr:relSizeAnchor xmlns:cdr="http://schemas.openxmlformats.org/drawingml/2006/chartDrawing">
    <cdr:from>
      <cdr:x>0.0015</cdr:x>
      <cdr:y>0.68825</cdr:y>
    </cdr:from>
    <cdr:to>
      <cdr:x>0.99975</cdr:x>
      <cdr:y>0.77775</cdr:y>
    </cdr:to>
    <cdr:sp>
      <cdr:nvSpPr>
        <cdr:cNvPr id="2" name="Text 2"/>
        <cdr:cNvSpPr txBox="1">
          <a:spLocks noChangeArrowheads="1"/>
        </cdr:cNvSpPr>
      </cdr:nvSpPr>
      <cdr:spPr>
        <a:xfrm>
          <a:off x="0" y="1381125"/>
          <a:ext cx="51149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$89------------------ $100 ---------------------- $120 -------------$ 139 = Bond Price on 2/15/97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0.9365</cdr:y>
    </cdr:from>
    <cdr:to>
      <cdr:x>0.12975</cdr:x>
      <cdr:y>1</cdr:y>
    </cdr:to>
    <cdr:sp>
      <cdr:nvSpPr>
        <cdr:cNvPr id="1" name="Text 1"/>
        <cdr:cNvSpPr txBox="1">
          <a:spLocks noChangeArrowheads="1"/>
        </cdr:cNvSpPr>
      </cdr:nvSpPr>
      <cdr:spPr>
        <a:xfrm>
          <a:off x="228600" y="2324100"/>
          <a:ext cx="4381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$ 50</a:t>
          </a:r>
        </a:p>
      </cdr:txBody>
    </cdr:sp>
  </cdr:relSizeAnchor>
  <cdr:relSizeAnchor xmlns:cdr="http://schemas.openxmlformats.org/drawingml/2006/chartDrawing">
    <cdr:from>
      <cdr:x>0.21575</cdr:x>
      <cdr:y>0.9325</cdr:y>
    </cdr:from>
    <cdr:to>
      <cdr:x>0.3005</cdr:x>
      <cdr:y>0.99775</cdr:y>
    </cdr:to>
    <cdr:sp>
      <cdr:nvSpPr>
        <cdr:cNvPr id="2" name="Text 2"/>
        <cdr:cNvSpPr txBox="1">
          <a:spLocks noChangeArrowheads="1"/>
        </cdr:cNvSpPr>
      </cdr:nvSpPr>
      <cdr:spPr>
        <a:xfrm>
          <a:off x="1114425" y="2314575"/>
          <a:ext cx="4381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$ 100
</a:t>
          </a:r>
        </a:p>
      </cdr:txBody>
    </cdr:sp>
  </cdr:relSizeAnchor>
  <cdr:relSizeAnchor xmlns:cdr="http://schemas.openxmlformats.org/drawingml/2006/chartDrawing">
    <cdr:from>
      <cdr:x>0.89975</cdr:x>
      <cdr:y>0.9285</cdr:y>
    </cdr:from>
    <cdr:to>
      <cdr:x>0.9845</cdr:x>
      <cdr:y>0.99375</cdr:y>
    </cdr:to>
    <cdr:sp>
      <cdr:nvSpPr>
        <cdr:cNvPr id="3" name="Text 3"/>
        <cdr:cNvSpPr txBox="1">
          <a:spLocks noChangeArrowheads="1"/>
        </cdr:cNvSpPr>
      </cdr:nvSpPr>
      <cdr:spPr>
        <a:xfrm>
          <a:off x="4648200" y="2305050"/>
          <a:ext cx="4381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$ 239</a:t>
          </a:r>
        </a:p>
      </cdr:txBody>
    </cdr:sp>
  </cdr:relSizeAnchor>
  <cdr:relSizeAnchor xmlns:cdr="http://schemas.openxmlformats.org/drawingml/2006/chartDrawing">
    <cdr:from>
      <cdr:x>0.35575</cdr:x>
      <cdr:y>0.9325</cdr:y>
    </cdr:from>
    <cdr:to>
      <cdr:x>0.7775</cdr:x>
      <cdr:y>1</cdr:y>
    </cdr:to>
    <cdr:sp>
      <cdr:nvSpPr>
        <cdr:cNvPr id="4" name="Text 4"/>
        <cdr:cNvSpPr txBox="1">
          <a:spLocks noChangeArrowheads="1"/>
        </cdr:cNvSpPr>
      </cdr:nvSpPr>
      <cdr:spPr>
        <a:xfrm>
          <a:off x="1838325" y="2314575"/>
          <a:ext cx="21812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Ending Payoff in Thousands of Dollars</a:t>
          </a:r>
        </a:p>
      </cdr:txBody>
    </cdr:sp>
  </cdr:relSizeAnchor>
  <cdr:relSizeAnchor xmlns:cdr="http://schemas.openxmlformats.org/drawingml/2006/chartDrawing">
    <cdr:from>
      <cdr:x>0.0215</cdr:x>
      <cdr:y>0.107</cdr:y>
    </cdr:from>
    <cdr:to>
      <cdr:x>0.0915</cdr:x>
      <cdr:y>0.1875</cdr:y>
    </cdr:to>
    <cdr:sp>
      <cdr:nvSpPr>
        <cdr:cNvPr id="5" name="Text 5"/>
        <cdr:cNvSpPr txBox="1">
          <a:spLocks noChangeArrowheads="1"/>
        </cdr:cNvSpPr>
      </cdr:nvSpPr>
      <cdr:spPr>
        <a:xfrm>
          <a:off x="104775" y="257175"/>
          <a:ext cx="3619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8080FF"/>
              </a:solidFill>
              <a:latin typeface="Arial"/>
              <a:ea typeface="Arial"/>
              <a:cs typeface="Arial"/>
            </a:rPr>
            <a:t>IRR</a:t>
          </a:r>
        </a:p>
      </cdr:txBody>
    </cdr:sp>
  </cdr:relSizeAnchor>
  <cdr:relSizeAnchor xmlns:cdr="http://schemas.openxmlformats.org/drawingml/2006/chartDrawing">
    <cdr:from>
      <cdr:x>0.63875</cdr:x>
      <cdr:y>0.2795</cdr:y>
    </cdr:from>
    <cdr:to>
      <cdr:x>0.70875</cdr:x>
      <cdr:y>0.36</cdr:y>
    </cdr:to>
    <cdr:sp>
      <cdr:nvSpPr>
        <cdr:cNvPr id="6" name="Text 6"/>
        <cdr:cNvSpPr txBox="1">
          <a:spLocks noChangeArrowheads="1"/>
        </cdr:cNvSpPr>
      </cdr:nvSpPr>
      <cdr:spPr>
        <a:xfrm>
          <a:off x="3295650" y="685800"/>
          <a:ext cx="3619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8080FF"/>
              </a:solidFill>
              <a:latin typeface="Arial"/>
              <a:ea typeface="Arial"/>
              <a:cs typeface="Arial"/>
            </a:rPr>
            <a:t>IRR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63</xdr:row>
      <xdr:rowOff>133350</xdr:rowOff>
    </xdr:from>
    <xdr:to>
      <xdr:col>6</xdr:col>
      <xdr:colOff>371475</xdr:colOff>
      <xdr:row>74</xdr:row>
      <xdr:rowOff>133350</xdr:rowOff>
    </xdr:to>
    <xdr:graphicFrame>
      <xdr:nvGraphicFramePr>
        <xdr:cNvPr id="1" name="Chart 1"/>
        <xdr:cNvGraphicFramePr/>
      </xdr:nvGraphicFramePr>
      <xdr:xfrm>
        <a:off x="781050" y="10334625"/>
        <a:ext cx="3933825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1076325</xdr:colOff>
      <xdr:row>79</xdr:row>
      <xdr:rowOff>152400</xdr:rowOff>
    </xdr:from>
    <xdr:to>
      <xdr:col>8</xdr:col>
      <xdr:colOff>314325</xdr:colOff>
      <xdr:row>91</xdr:row>
      <xdr:rowOff>19050</xdr:rowOff>
    </xdr:to>
    <xdr:graphicFrame>
      <xdr:nvGraphicFramePr>
        <xdr:cNvPr id="2" name="Chart 2"/>
        <xdr:cNvGraphicFramePr/>
      </xdr:nvGraphicFramePr>
      <xdr:xfrm>
        <a:off x="1076325" y="12944475"/>
        <a:ext cx="4800600" cy="180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323850</xdr:colOff>
      <xdr:row>104</xdr:row>
      <xdr:rowOff>104775</xdr:rowOff>
    </xdr:from>
    <xdr:to>
      <xdr:col>9</xdr:col>
      <xdr:colOff>419100</xdr:colOff>
      <xdr:row>121</xdr:row>
      <xdr:rowOff>104775</xdr:rowOff>
    </xdr:to>
    <xdr:graphicFrame>
      <xdr:nvGraphicFramePr>
        <xdr:cNvPr id="3" name="Chart 3"/>
        <xdr:cNvGraphicFramePr/>
      </xdr:nvGraphicFramePr>
      <xdr:xfrm>
        <a:off x="323850" y="16944975"/>
        <a:ext cx="626745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304800</xdr:colOff>
      <xdr:row>125</xdr:row>
      <xdr:rowOff>133350</xdr:rowOff>
    </xdr:from>
    <xdr:to>
      <xdr:col>9</xdr:col>
      <xdr:colOff>552450</xdr:colOff>
      <xdr:row>142</xdr:row>
      <xdr:rowOff>9525</xdr:rowOff>
    </xdr:to>
    <xdr:graphicFrame>
      <xdr:nvGraphicFramePr>
        <xdr:cNvPr id="4" name="Chart 4"/>
        <xdr:cNvGraphicFramePr/>
      </xdr:nvGraphicFramePr>
      <xdr:xfrm>
        <a:off x="304800" y="20373975"/>
        <a:ext cx="6419850" cy="262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304800</xdr:colOff>
      <xdr:row>148</xdr:row>
      <xdr:rowOff>133350</xdr:rowOff>
    </xdr:from>
    <xdr:to>
      <xdr:col>9</xdr:col>
      <xdr:colOff>552450</xdr:colOff>
      <xdr:row>176</xdr:row>
      <xdr:rowOff>0</xdr:rowOff>
    </xdr:to>
    <xdr:graphicFrame>
      <xdr:nvGraphicFramePr>
        <xdr:cNvPr id="5" name="Chart 5"/>
        <xdr:cNvGraphicFramePr/>
      </xdr:nvGraphicFramePr>
      <xdr:xfrm>
        <a:off x="304800" y="24098250"/>
        <a:ext cx="6419850" cy="4400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752475</xdr:colOff>
      <xdr:row>208</xdr:row>
      <xdr:rowOff>114300</xdr:rowOff>
    </xdr:from>
    <xdr:to>
      <xdr:col>8</xdr:col>
      <xdr:colOff>571500</xdr:colOff>
      <xdr:row>224</xdr:row>
      <xdr:rowOff>85725</xdr:rowOff>
    </xdr:to>
    <xdr:graphicFrame>
      <xdr:nvGraphicFramePr>
        <xdr:cNvPr id="6" name="Chart 6"/>
        <xdr:cNvGraphicFramePr/>
      </xdr:nvGraphicFramePr>
      <xdr:xfrm>
        <a:off x="752475" y="34347150"/>
        <a:ext cx="5381625" cy="2562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200025</xdr:colOff>
      <xdr:row>331</xdr:row>
      <xdr:rowOff>66675</xdr:rowOff>
    </xdr:from>
    <xdr:to>
      <xdr:col>7</xdr:col>
      <xdr:colOff>371475</xdr:colOff>
      <xdr:row>343</xdr:row>
      <xdr:rowOff>142875</xdr:rowOff>
    </xdr:to>
    <xdr:graphicFrame>
      <xdr:nvGraphicFramePr>
        <xdr:cNvPr id="7" name="Chart 10"/>
        <xdr:cNvGraphicFramePr/>
      </xdr:nvGraphicFramePr>
      <xdr:xfrm>
        <a:off x="200025" y="54216300"/>
        <a:ext cx="5124450" cy="2019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161925</xdr:colOff>
      <xdr:row>359</xdr:row>
      <xdr:rowOff>85725</xdr:rowOff>
    </xdr:from>
    <xdr:to>
      <xdr:col>7</xdr:col>
      <xdr:colOff>381000</xdr:colOff>
      <xdr:row>374</xdr:row>
      <xdr:rowOff>142875</xdr:rowOff>
    </xdr:to>
    <xdr:graphicFrame>
      <xdr:nvGraphicFramePr>
        <xdr:cNvPr id="8" name="Chart 11"/>
        <xdr:cNvGraphicFramePr/>
      </xdr:nvGraphicFramePr>
      <xdr:xfrm>
        <a:off x="161925" y="58769250"/>
        <a:ext cx="5172075" cy="2486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59"/>
  <sheetViews>
    <sheetView tabSelected="1" workbookViewId="0" topLeftCell="A1">
      <selection activeCell="C5" sqref="C5"/>
    </sheetView>
  </sheetViews>
  <sheetFormatPr defaultColWidth="9.140625" defaultRowHeight="12.75"/>
  <cols>
    <col min="1" max="1" width="18.7109375" style="0" customWidth="1"/>
    <col min="3" max="3" width="9.8515625" style="0" customWidth="1"/>
    <col min="80" max="242" width="9.7109375" style="0" customWidth="1"/>
  </cols>
  <sheetData>
    <row r="1" spans="1:6" ht="12.75">
      <c r="A1" s="18" t="s">
        <v>168</v>
      </c>
      <c r="D1" s="12">
        <v>1</v>
      </c>
      <c r="E1" s="12">
        <v>-2</v>
      </c>
      <c r="F1" s="12">
        <v>3</v>
      </c>
    </row>
    <row r="2" spans="1:6" ht="12.75">
      <c r="A2" s="13" t="s">
        <v>0</v>
      </c>
      <c r="D2" s="12">
        <v>-4</v>
      </c>
      <c r="E2" s="12">
        <v>5</v>
      </c>
      <c r="F2" s="12">
        <v>-6</v>
      </c>
    </row>
    <row r="3" spans="2:6" ht="12.75">
      <c r="B3" s="9">
        <f>SUM(1,-2,3,-4,5,-6)</f>
        <v>-3</v>
      </c>
      <c r="C3" s="9" t="s">
        <v>1</v>
      </c>
      <c r="E3" s="9">
        <f>SUM($D$1,$E$1,$F$1,$D$2,$E$2,$F$2)</f>
        <v>-3</v>
      </c>
      <c r="F3" s="9" t="s">
        <v>1</v>
      </c>
    </row>
    <row r="4" spans="1:7" ht="12.75">
      <c r="A4" t="s">
        <v>2</v>
      </c>
      <c r="B4" s="9">
        <f>SUM({1,-2,3,-4,5,-6})</f>
        <v>-3</v>
      </c>
      <c r="C4" s="9" t="s">
        <v>1</v>
      </c>
      <c r="E4" s="9">
        <f>SUM($D$1:$F$2)</f>
        <v>-3</v>
      </c>
      <c r="F4" s="9" t="s">
        <v>1</v>
      </c>
      <c r="G4" s="4" t="s">
        <v>3</v>
      </c>
    </row>
    <row r="5" spans="1:7" ht="12.75">
      <c r="A5" t="s">
        <v>4</v>
      </c>
      <c r="B5" s="9">
        <f>SUM(1,-2,3)+SUM(-4,5,-6)</f>
        <v>-3</v>
      </c>
      <c r="C5" s="9" t="s">
        <v>1</v>
      </c>
      <c r="E5" s="9">
        <f>SUM($D$1,$E$1,$F$1)+SUM($D$2,$E$2,$F$2)</f>
        <v>-3</v>
      </c>
      <c r="F5" s="9" t="s">
        <v>1</v>
      </c>
      <c r="G5" s="4" t="s">
        <v>5</v>
      </c>
    </row>
    <row r="6" spans="1:5" ht="12.75">
      <c r="A6" t="s">
        <v>6</v>
      </c>
      <c r="B6" s="9">
        <f>SUM({1,-2,3},{-4,5,-6})</f>
        <v>-3</v>
      </c>
      <c r="C6" s="9" t="s">
        <v>1</v>
      </c>
      <c r="E6" s="4" t="s">
        <v>7</v>
      </c>
    </row>
    <row r="7" spans="1:5" ht="12.75">
      <c r="A7" s="1" t="s">
        <v>8</v>
      </c>
      <c r="B7" s="9">
        <f>SUM({1,-2,3;-4,5,-6})</f>
        <v>-3</v>
      </c>
      <c r="C7" s="9" t="s">
        <v>1</v>
      </c>
      <c r="E7" s="4" t="s">
        <v>9</v>
      </c>
    </row>
    <row r="8" spans="1:5" ht="12.75">
      <c r="A8" t="s">
        <v>10</v>
      </c>
      <c r="B8" s="9">
        <f>SUM({1,-2},{3,-4},{5,-6})</f>
        <v>-3</v>
      </c>
      <c r="C8" s="9" t="s">
        <v>1</v>
      </c>
      <c r="E8" s="4" t="s">
        <v>11</v>
      </c>
    </row>
    <row r="9" spans="1:5" ht="12.75">
      <c r="A9" t="s">
        <v>12</v>
      </c>
      <c r="B9" s="9">
        <f>SUM({1,-2},3,-4,{5,-6})</f>
        <v>-3</v>
      </c>
      <c r="C9" s="9" t="s">
        <v>1</v>
      </c>
      <c r="E9" s="4" t="s">
        <v>13</v>
      </c>
    </row>
    <row r="10" spans="1:5" ht="12.75">
      <c r="A10" t="s">
        <v>12</v>
      </c>
      <c r="B10" s="9">
        <f>SUM({1,-2},3,-4,5,-6)</f>
        <v>-3</v>
      </c>
      <c r="C10" s="9" t="s">
        <v>1</v>
      </c>
      <c r="E10" s="4" t="s">
        <v>14</v>
      </c>
    </row>
    <row r="11" ht="12.75">
      <c r="A11" s="13" t="s">
        <v>15</v>
      </c>
    </row>
    <row r="12" spans="2:6" ht="12.75">
      <c r="B12" s="9">
        <f>ABS(-2)</f>
        <v>2</v>
      </c>
      <c r="C12" s="9" t="s">
        <v>1</v>
      </c>
      <c r="E12" s="9">
        <f>ABS($E$1)</f>
        <v>2</v>
      </c>
      <c r="F12" s="9" t="s">
        <v>1</v>
      </c>
    </row>
    <row r="13" spans="2:6" ht="12.75">
      <c r="B13" s="9">
        <f>ABS(SUM({1,-2,3;-4,5,-6}))</f>
        <v>3</v>
      </c>
      <c r="C13" s="9" t="s">
        <v>1</v>
      </c>
      <c r="E13" s="9">
        <f>ABS(SUM($D$1:$F$2))</f>
        <v>3</v>
      </c>
      <c r="F13" s="9" t="s">
        <v>1</v>
      </c>
    </row>
    <row r="14" spans="2:5" ht="12.75">
      <c r="B14" s="9">
        <f>SUM(ABS({3,-2,3;-4,5,-6}))</f>
        <v>23</v>
      </c>
      <c r="C14" s="9" t="s">
        <v>1</v>
      </c>
      <c r="E14" s="4" t="s">
        <v>16</v>
      </c>
    </row>
    <row r="15" spans="2:5" ht="12.75">
      <c r="B15" s="9">
        <f>ABS(SUM({1,-2},3,-4,5,-6))</f>
        <v>3</v>
      </c>
      <c r="C15" s="9" t="s">
        <v>1</v>
      </c>
      <c r="E15" s="4" t="s">
        <v>17</v>
      </c>
    </row>
    <row r="17" spans="1:6" ht="12.75">
      <c r="A17" s="13" t="s">
        <v>18</v>
      </c>
      <c r="D17" s="12">
        <v>-1</v>
      </c>
      <c r="E17" s="12">
        <v>-2</v>
      </c>
      <c r="F17" s="12">
        <v>-3</v>
      </c>
    </row>
    <row r="18" spans="1:6" ht="12.75">
      <c r="A18" s="3" t="s">
        <v>19</v>
      </c>
      <c r="D18" s="12">
        <v>-4</v>
      </c>
      <c r="E18" s="12">
        <v>5</v>
      </c>
      <c r="F18" s="12">
        <v>6</v>
      </c>
    </row>
    <row r="19" spans="2:4" ht="12.75">
      <c r="B19" s="14" t="s">
        <v>20</v>
      </c>
      <c r="C19" s="17"/>
      <c r="D19" s="18"/>
    </row>
    <row r="20" spans="1:5" ht="12.75">
      <c r="A20" t="s">
        <v>2</v>
      </c>
      <c r="B20" s="11">
        <f>IRR({-1,-2,-3,-4,5,6})</f>
        <v>0.03793848742471327</v>
      </c>
      <c r="C20" s="9" t="s">
        <v>1</v>
      </c>
      <c r="E20" s="14" t="s">
        <v>21</v>
      </c>
    </row>
    <row r="21" spans="1:5" ht="12.75">
      <c r="A21" t="s">
        <v>22</v>
      </c>
      <c r="B21" s="11">
        <f>IRR({-1,-2,-3,-4,5,6},0.1)</f>
        <v>0.03793848742471327</v>
      </c>
      <c r="C21" s="9" t="s">
        <v>1</v>
      </c>
      <c r="E21" s="14" t="s">
        <v>23</v>
      </c>
    </row>
    <row r="22" spans="1:6" ht="12.75">
      <c r="A22" s="1" t="s">
        <v>24</v>
      </c>
      <c r="B22" s="19" t="s">
        <v>19</v>
      </c>
      <c r="E22" s="11">
        <f>IRR($D$17:$F$18,0.1)</f>
        <v>0.03793848742471327</v>
      </c>
      <c r="F22" s="11" t="s">
        <v>1</v>
      </c>
    </row>
    <row r="23" spans="1:5" ht="12.75">
      <c r="A23" t="s">
        <v>2</v>
      </c>
      <c r="B23" s="11">
        <f>IRR({-1,-2,-3;-4,5,6},0.1)</f>
        <v>0.03793848742471327</v>
      </c>
      <c r="C23" s="9" t="s">
        <v>1</v>
      </c>
      <c r="E23" s="20" t="s">
        <v>25</v>
      </c>
    </row>
    <row r="24" spans="1:3" ht="12.75">
      <c r="A24" t="s">
        <v>8</v>
      </c>
      <c r="B24" s="11">
        <f>IRR({-1,-2,-3;-4,5,6},0.1)</f>
        <v>0.03793848742471327</v>
      </c>
      <c r="C24" s="9" t="s">
        <v>1</v>
      </c>
    </row>
    <row r="25" spans="1:3" ht="12.75">
      <c r="A25" s="1" t="s">
        <v>26</v>
      </c>
      <c r="B25" s="11">
        <f>IRR({-1;-2;-3;-4;5;6},0.1)</f>
        <v>0.03793848742471327</v>
      </c>
      <c r="C25" s="9" t="s">
        <v>1</v>
      </c>
    </row>
    <row r="26" spans="1:2" ht="12.75">
      <c r="A26" t="s">
        <v>6</v>
      </c>
      <c r="B26" s="14" t="s">
        <v>27</v>
      </c>
    </row>
    <row r="27" spans="1:7" ht="12.75">
      <c r="A27" s="13" t="s">
        <v>28</v>
      </c>
      <c r="D27" s="12">
        <v>-1</v>
      </c>
      <c r="E27" s="12">
        <v>-2</v>
      </c>
      <c r="F27" s="12">
        <v>-3</v>
      </c>
      <c r="G27" s="6">
        <v>2</v>
      </c>
    </row>
    <row r="28" spans="1:6" ht="12.75">
      <c r="A28" s="3" t="s">
        <v>19</v>
      </c>
      <c r="D28" s="12">
        <v>-4</v>
      </c>
      <c r="E28" s="12">
        <v>5</v>
      </c>
      <c r="F28" s="12">
        <v>6</v>
      </c>
    </row>
    <row r="29" spans="1:3" ht="12.75">
      <c r="A29" t="s">
        <v>29</v>
      </c>
      <c r="B29" s="14" t="s">
        <v>30</v>
      </c>
      <c r="C29" s="2"/>
    </row>
    <row r="30" spans="1:5" ht="12.75">
      <c r="A30" t="s">
        <v>2</v>
      </c>
      <c r="B30" s="10">
        <f>NPV(0.03794,{-1,-2,-3,-4,5,6})+$G$27</f>
        <v>1.9999664328328988</v>
      </c>
      <c r="C30" s="9" t="s">
        <v>1</v>
      </c>
      <c r="E30" s="15" t="s">
        <v>31</v>
      </c>
    </row>
    <row r="31" spans="1:5" ht="12.75">
      <c r="A31" t="s">
        <v>6</v>
      </c>
      <c r="B31" s="10">
        <f>NPV(IRR({-1,-2,-3,-4,5,6},0.1),{-1,-2,-3,-4,5,6})+$G$27</f>
        <v>1.9999999999998057</v>
      </c>
      <c r="C31" s="9" t="s">
        <v>1</v>
      </c>
      <c r="E31" s="15" t="s">
        <v>32</v>
      </c>
    </row>
    <row r="32" spans="1:6" ht="12.75">
      <c r="A32" t="s">
        <v>33</v>
      </c>
      <c r="B32" s="5" t="s">
        <v>19</v>
      </c>
      <c r="C32" t="s">
        <v>19</v>
      </c>
      <c r="E32" s="8">
        <f>NPV(0.03794,$D$27:$F$28)+$G$27</f>
        <v>1.9999664328328988</v>
      </c>
      <c r="F32" s="9" t="s">
        <v>1</v>
      </c>
    </row>
    <row r="33" spans="1:6" ht="12.75">
      <c r="A33" s="2" t="s">
        <v>34</v>
      </c>
      <c r="B33" s="5" t="s">
        <v>19</v>
      </c>
      <c r="C33" t="s">
        <v>19</v>
      </c>
      <c r="E33" s="8">
        <f>NPV(IRR({-1,-2,-3,-4,5,6},0.1),$D$27:$F$28)+$G$27</f>
        <v>1.9999999999998057</v>
      </c>
      <c r="F33" s="9" t="s">
        <v>1</v>
      </c>
    </row>
    <row r="34" spans="1:5" ht="12.75">
      <c r="A34" s="1" t="s">
        <v>26</v>
      </c>
      <c r="B34" s="10">
        <f>NPV(IRR({-1,-2,-3;-4,5,6},0.1),{-1,-2,-3;-4,5,6})+$G$27</f>
        <v>1.9999999999998057</v>
      </c>
      <c r="C34" s="10" t="s">
        <v>1</v>
      </c>
      <c r="E34" s="7" t="s">
        <v>19</v>
      </c>
    </row>
    <row r="35" ht="12.75">
      <c r="B35" s="2" t="s">
        <v>19</v>
      </c>
    </row>
    <row r="36" spans="1:7" ht="12.75">
      <c r="A36" s="13" t="s">
        <v>35</v>
      </c>
      <c r="D36" s="12">
        <v>1</v>
      </c>
      <c r="E36" s="12">
        <v>-2</v>
      </c>
      <c r="F36" s="12">
        <v>-2</v>
      </c>
      <c r="G36" s="6">
        <v>2</v>
      </c>
    </row>
    <row r="37" spans="4:6" ht="12.75">
      <c r="D37" s="12">
        <v>-2</v>
      </c>
      <c r="E37" s="12">
        <v>-2</v>
      </c>
      <c r="F37" s="12">
        <v>12</v>
      </c>
    </row>
    <row r="38" spans="1:6" ht="12.75">
      <c r="A38" t="s">
        <v>36</v>
      </c>
      <c r="B38" s="9">
        <f>SUM(1,-2*4,12)</f>
        <v>5</v>
      </c>
      <c r="C38" s="9" t="s">
        <v>1</v>
      </c>
      <c r="E38" s="9">
        <f>SUM($D$36,$E$36*4,$F$37)</f>
        <v>5</v>
      </c>
      <c r="F38" s="9" t="s">
        <v>1</v>
      </c>
    </row>
    <row r="39" spans="1:6" ht="12.75">
      <c r="A39" t="s">
        <v>37</v>
      </c>
      <c r="B39" s="9">
        <f>SUM(1,(-2*4),12)</f>
        <v>5</v>
      </c>
      <c r="C39" s="9" t="s">
        <v>1</v>
      </c>
      <c r="E39" s="9">
        <f>SUM($D$36,($E$36*4),$F$37)</f>
        <v>5</v>
      </c>
      <c r="F39" s="9" t="s">
        <v>1</v>
      </c>
    </row>
    <row r="40" spans="1:5" ht="12.75">
      <c r="A40" s="1" t="s">
        <v>38</v>
      </c>
      <c r="B40" s="16" t="s">
        <v>39</v>
      </c>
      <c r="E40" s="4" t="s">
        <v>40</v>
      </c>
    </row>
    <row r="42" spans="1:6" ht="12.75">
      <c r="A42" t="s">
        <v>41</v>
      </c>
      <c r="B42" s="11">
        <f>IRR({1,-2,-2,-2,-2,12},0.1)</f>
        <v>0.2817794994944544</v>
      </c>
      <c r="C42" s="9" t="s">
        <v>1</v>
      </c>
      <c r="E42" s="9">
        <f>IRR($D$36:$F$37,0.1)</f>
        <v>0.2817794994944544</v>
      </c>
      <c r="F42" s="9" t="s">
        <v>1</v>
      </c>
    </row>
    <row r="43" spans="1:5" ht="12.75">
      <c r="A43" t="s">
        <v>37</v>
      </c>
      <c r="B43" s="20" t="s">
        <v>42</v>
      </c>
      <c r="C43" s="21"/>
      <c r="D43" s="21"/>
      <c r="E43" s="21"/>
    </row>
    <row r="44" spans="1:5" ht="12.75">
      <c r="A44" t="s">
        <v>37</v>
      </c>
      <c r="E44" s="4" t="s">
        <v>43</v>
      </c>
    </row>
    <row r="46" spans="1:6" ht="12.75">
      <c r="A46" t="s">
        <v>44</v>
      </c>
      <c r="B46" s="10">
        <f>NPV(0.28178,{1,-2,-2,-2,-2,12})+$G$36</f>
        <v>1.999997705027154</v>
      </c>
      <c r="C46" s="9" t="s">
        <v>1</v>
      </c>
      <c r="E46" s="8">
        <f>NPV(0.28178,$D$36:$F$37)+$G$36</f>
        <v>1.999997705027154</v>
      </c>
      <c r="F46" s="9" t="s">
        <v>1</v>
      </c>
    </row>
    <row r="47" spans="1:2" ht="12.75">
      <c r="A47" t="s">
        <v>37</v>
      </c>
      <c r="B47" s="15" t="s">
        <v>45</v>
      </c>
    </row>
    <row r="49" spans="1:7" ht="12.75">
      <c r="A49" s="13" t="s">
        <v>46</v>
      </c>
      <c r="D49" s="12">
        <v>2</v>
      </c>
      <c r="E49" s="12">
        <v>2</v>
      </c>
      <c r="F49" s="12">
        <v>2</v>
      </c>
      <c r="G49" s="6">
        <v>0.06</v>
      </c>
    </row>
    <row r="50" spans="1:6" ht="12.75">
      <c r="A50" s="3" t="s">
        <v>19</v>
      </c>
      <c r="D50" s="12">
        <v>2</v>
      </c>
      <c r="E50" s="12">
        <v>2</v>
      </c>
      <c r="F50" s="12">
        <v>2</v>
      </c>
    </row>
    <row r="51" spans="1:6" ht="12.75">
      <c r="A51" s="22" t="s">
        <v>47</v>
      </c>
      <c r="B51" s="10">
        <f>PV(0.06,6,-2,0,0)</f>
        <v>9.83464865201079</v>
      </c>
      <c r="C51" s="9" t="s">
        <v>1</v>
      </c>
      <c r="E51" s="10">
        <f>PV($G$49,6,-$D$49,0,0)</f>
        <v>9.83464865201079</v>
      </c>
      <c r="F51" s="9" t="s">
        <v>1</v>
      </c>
    </row>
    <row r="52" ht="12.75">
      <c r="A52" s="13" t="s">
        <v>48</v>
      </c>
    </row>
    <row r="53" spans="1:6" ht="12.75">
      <c r="A53" s="23" t="s">
        <v>49</v>
      </c>
      <c r="B53" s="10">
        <f>FV(0.06,6,-2,0,0)</f>
        <v>13.950637075200019</v>
      </c>
      <c r="C53" s="9" t="s">
        <v>1</v>
      </c>
      <c r="E53" s="10">
        <f>FV($G$49,6,-$D$49,0,0)</f>
        <v>13.950637075200019</v>
      </c>
      <c r="F53" s="9" t="s">
        <v>1</v>
      </c>
    </row>
    <row r="54" ht="12.75">
      <c r="A54" s="13" t="s">
        <v>50</v>
      </c>
    </row>
    <row r="55" spans="1:6" ht="12.75">
      <c r="A55" s="23" t="s">
        <v>51</v>
      </c>
      <c r="B55" s="24">
        <f>RATE(6,-2,9.83465)</f>
        <v>0.059999956375157974</v>
      </c>
      <c r="C55" s="9" t="s">
        <v>1</v>
      </c>
      <c r="D55" s="10"/>
      <c r="E55" s="24">
        <f>RATE(6,-$D$49,$B$51)</f>
        <v>0.060000000000263155</v>
      </c>
      <c r="F55" s="9" t="s">
        <v>1</v>
      </c>
    </row>
    <row r="56" ht="12.75">
      <c r="A56" s="13" t="s">
        <v>52</v>
      </c>
    </row>
    <row r="57" spans="1:6" ht="12.75">
      <c r="A57" s="23" t="s">
        <v>53</v>
      </c>
      <c r="B57" s="10">
        <f>PMT(0.06,6,-9.83465)</f>
        <v>2.000000274130629</v>
      </c>
      <c r="C57" s="9" t="s">
        <v>1</v>
      </c>
      <c r="E57" s="10">
        <f>PMT($G$49,6,-$B$51)</f>
        <v>2</v>
      </c>
      <c r="F57" s="9" t="s">
        <v>1</v>
      </c>
    </row>
    <row r="58" ht="12.75">
      <c r="A58" s="13" t="s">
        <v>54</v>
      </c>
    </row>
    <row r="59" spans="1:7" ht="12.75">
      <c r="A59" s="22" t="s">
        <v>55</v>
      </c>
      <c r="B59">
        <v>1</v>
      </c>
      <c r="C59">
        <v>2</v>
      </c>
      <c r="D59">
        <v>3</v>
      </c>
      <c r="E59">
        <v>4</v>
      </c>
      <c r="F59">
        <v>5</v>
      </c>
      <c r="G59">
        <v>6</v>
      </c>
    </row>
    <row r="60" spans="1:7" ht="12.75">
      <c r="A60" t="s">
        <v>56</v>
      </c>
      <c r="B60" s="25">
        <f aca="true" t="shared" si="0" ref="B60:G60">IPMT(0.06,B$59,6,-9.83465,0)</f>
        <v>0.590079</v>
      </c>
      <c r="C60" s="25">
        <f t="shared" si="0"/>
        <v>0.5054837235521622</v>
      </c>
      <c r="D60" s="25">
        <f t="shared" si="0"/>
        <v>0.415812730517454</v>
      </c>
      <c r="E60" s="25">
        <f t="shared" si="0"/>
        <v>0.3207614779006633</v>
      </c>
      <c r="F60" s="25">
        <f t="shared" si="0"/>
        <v>0.22000715012686536</v>
      </c>
      <c r="G60" s="25">
        <f t="shared" si="0"/>
        <v>0.11320756268663938</v>
      </c>
    </row>
    <row r="61" ht="12.75">
      <c r="A61" s="13" t="s">
        <v>57</v>
      </c>
    </row>
    <row r="62" spans="1:7" ht="12.75">
      <c r="A62" s="22" t="s">
        <v>55</v>
      </c>
      <c r="B62">
        <v>1</v>
      </c>
      <c r="C62">
        <v>2</v>
      </c>
      <c r="D62">
        <v>3</v>
      </c>
      <c r="E62">
        <v>4</v>
      </c>
      <c r="F62">
        <v>5</v>
      </c>
      <c r="G62">
        <v>6</v>
      </c>
    </row>
    <row r="63" spans="1:7" ht="12.75">
      <c r="A63" s="1" t="s">
        <v>58</v>
      </c>
      <c r="B63" s="10">
        <f aca="true" t="shared" si="1" ref="B63:G63">PPMT(0.06,B$62,6,-9.83465,0)</f>
        <v>1.4099212741306288</v>
      </c>
      <c r="C63" s="10">
        <f t="shared" si="1"/>
        <v>1.4945165505784668</v>
      </c>
      <c r="D63" s="10">
        <f t="shared" si="1"/>
        <v>1.584187543613175</v>
      </c>
      <c r="E63" s="10">
        <f t="shared" si="1"/>
        <v>1.6792387962299655</v>
      </c>
      <c r="F63" s="10">
        <f t="shared" si="1"/>
        <v>1.7799931240037634</v>
      </c>
      <c r="G63" s="10">
        <f t="shared" si="1"/>
        <v>1.8867927114439895</v>
      </c>
    </row>
    <row r="77" ht="12.75">
      <c r="A77" s="13" t="s">
        <v>59</v>
      </c>
    </row>
    <row r="78" spans="1:8" ht="12.75">
      <c r="A78" s="22" t="s">
        <v>55</v>
      </c>
      <c r="B78">
        <v>0</v>
      </c>
      <c r="C78">
        <v>1</v>
      </c>
      <c r="D78">
        <v>2</v>
      </c>
      <c r="E78">
        <v>3</v>
      </c>
      <c r="F78">
        <v>4</v>
      </c>
      <c r="G78">
        <v>5</v>
      </c>
      <c r="H78">
        <v>6</v>
      </c>
    </row>
    <row r="79" spans="1:8" ht="12.75">
      <c r="A79" s="23" t="s">
        <v>60</v>
      </c>
      <c r="B79" s="10">
        <f aca="true" t="shared" si="2" ref="B79:H79">PV(0.06,6-B$78,-2,0,0)</f>
        <v>9.83464865201079</v>
      </c>
      <c r="C79" s="10">
        <f t="shared" si="2"/>
        <v>8.424727571131438</v>
      </c>
      <c r="D79" s="10">
        <f t="shared" si="2"/>
        <v>6.930211225399321</v>
      </c>
      <c r="E79" s="10">
        <f t="shared" si="2"/>
        <v>5.34602389892328</v>
      </c>
      <c r="F79" s="10">
        <f t="shared" si="2"/>
        <v>3.666785332858673</v>
      </c>
      <c r="G79" s="10">
        <f t="shared" si="2"/>
        <v>1.8867924528301903</v>
      </c>
      <c r="H79" s="10">
        <f t="shared" si="2"/>
        <v>0</v>
      </c>
    </row>
    <row r="92" ht="12.75">
      <c r="B92" s="25" t="s">
        <v>19</v>
      </c>
    </row>
    <row r="93" ht="12.75">
      <c r="A93" t="s">
        <v>61</v>
      </c>
    </row>
    <row r="94" ht="12.75">
      <c r="A94" s="1" t="s">
        <v>62</v>
      </c>
    </row>
    <row r="95" ht="12.75">
      <c r="A95" t="s">
        <v>63</v>
      </c>
    </row>
    <row r="96" ht="12.75">
      <c r="A96" s="13" t="s">
        <v>54</v>
      </c>
    </row>
    <row r="97" spans="1:242" ht="12.75">
      <c r="A97" s="22" t="s">
        <v>55</v>
      </c>
      <c r="B97">
        <v>0</v>
      </c>
      <c r="C97">
        <v>1</v>
      </c>
      <c r="D97">
        <v>2</v>
      </c>
      <c r="E97">
        <v>3</v>
      </c>
      <c r="F97">
        <v>4</v>
      </c>
      <c r="G97">
        <v>5</v>
      </c>
      <c r="H97">
        <v>6</v>
      </c>
      <c r="I97">
        <v>7</v>
      </c>
      <c r="J97">
        <v>8</v>
      </c>
      <c r="K97">
        <v>9</v>
      </c>
      <c r="L97">
        <v>10</v>
      </c>
      <c r="M97">
        <v>11</v>
      </c>
      <c r="N97">
        <v>12</v>
      </c>
      <c r="O97">
        <v>13</v>
      </c>
      <c r="P97">
        <v>14</v>
      </c>
      <c r="Q97">
        <v>15</v>
      </c>
      <c r="R97">
        <v>16</v>
      </c>
      <c r="S97">
        <v>17</v>
      </c>
      <c r="T97">
        <v>18</v>
      </c>
      <c r="U97">
        <v>19</v>
      </c>
      <c r="V97">
        <v>20</v>
      </c>
      <c r="W97">
        <v>21</v>
      </c>
      <c r="X97">
        <v>22</v>
      </c>
      <c r="Y97">
        <v>23</v>
      </c>
      <c r="Z97">
        <v>24</v>
      </c>
      <c r="AA97">
        <v>25</v>
      </c>
      <c r="AB97">
        <v>26</v>
      </c>
      <c r="AC97">
        <v>27</v>
      </c>
      <c r="AD97">
        <v>28</v>
      </c>
      <c r="AE97">
        <v>29</v>
      </c>
      <c r="AF97">
        <v>30</v>
      </c>
      <c r="AG97">
        <v>31</v>
      </c>
      <c r="AH97">
        <v>32</v>
      </c>
      <c r="AI97">
        <v>33</v>
      </c>
      <c r="AJ97">
        <v>34</v>
      </c>
      <c r="AK97">
        <v>35</v>
      </c>
      <c r="AL97">
        <v>36</v>
      </c>
      <c r="AM97">
        <v>37</v>
      </c>
      <c r="AN97">
        <v>38</v>
      </c>
      <c r="AO97">
        <v>39</v>
      </c>
      <c r="AP97">
        <v>40</v>
      </c>
      <c r="AQ97">
        <v>41</v>
      </c>
      <c r="AR97">
        <v>42</v>
      </c>
      <c r="AS97">
        <v>43</v>
      </c>
      <c r="AT97">
        <v>44</v>
      </c>
      <c r="AU97">
        <v>45</v>
      </c>
      <c r="AV97">
        <v>46</v>
      </c>
      <c r="AW97">
        <v>47</v>
      </c>
      <c r="AX97">
        <v>48</v>
      </c>
      <c r="AY97">
        <v>49</v>
      </c>
      <c r="AZ97">
        <v>50</v>
      </c>
      <c r="BA97">
        <v>51</v>
      </c>
      <c r="BB97">
        <v>52</v>
      </c>
      <c r="BC97">
        <v>53</v>
      </c>
      <c r="BD97">
        <v>54</v>
      </c>
      <c r="BE97">
        <v>55</v>
      </c>
      <c r="BF97">
        <v>56</v>
      </c>
      <c r="BG97">
        <v>57</v>
      </c>
      <c r="BH97">
        <v>58</v>
      </c>
      <c r="BI97">
        <v>59</v>
      </c>
      <c r="BJ97">
        <v>60</v>
      </c>
      <c r="BK97">
        <v>61</v>
      </c>
      <c r="BL97">
        <v>62</v>
      </c>
      <c r="BM97">
        <v>63</v>
      </c>
      <c r="BN97">
        <v>64</v>
      </c>
      <c r="BO97">
        <v>65</v>
      </c>
      <c r="BP97">
        <v>66</v>
      </c>
      <c r="BQ97">
        <v>67</v>
      </c>
      <c r="BR97">
        <v>68</v>
      </c>
      <c r="BS97">
        <v>69</v>
      </c>
      <c r="BT97">
        <v>70</v>
      </c>
      <c r="BU97">
        <v>71</v>
      </c>
      <c r="BV97">
        <v>72</v>
      </c>
      <c r="BW97">
        <v>73</v>
      </c>
      <c r="BX97">
        <v>74</v>
      </c>
      <c r="BY97">
        <v>75</v>
      </c>
      <c r="BZ97">
        <v>76</v>
      </c>
      <c r="CA97">
        <v>77</v>
      </c>
      <c r="CB97">
        <v>78</v>
      </c>
      <c r="CC97">
        <v>79</v>
      </c>
      <c r="CD97">
        <v>80</v>
      </c>
      <c r="CE97">
        <v>81</v>
      </c>
      <c r="CF97">
        <v>82</v>
      </c>
      <c r="CG97">
        <v>83</v>
      </c>
      <c r="CH97">
        <v>84</v>
      </c>
      <c r="CI97">
        <v>85</v>
      </c>
      <c r="CJ97">
        <v>86</v>
      </c>
      <c r="CK97">
        <v>87</v>
      </c>
      <c r="CL97">
        <v>88</v>
      </c>
      <c r="CM97">
        <v>89</v>
      </c>
      <c r="CN97">
        <v>90</v>
      </c>
      <c r="CO97">
        <v>91</v>
      </c>
      <c r="CP97">
        <v>92</v>
      </c>
      <c r="CQ97">
        <v>93</v>
      </c>
      <c r="CR97">
        <v>94</v>
      </c>
      <c r="CS97">
        <v>95</v>
      </c>
      <c r="CT97">
        <v>96</v>
      </c>
      <c r="CU97">
        <v>97</v>
      </c>
      <c r="CV97">
        <v>98</v>
      </c>
      <c r="CW97">
        <v>99</v>
      </c>
      <c r="CX97">
        <v>100</v>
      </c>
      <c r="CY97">
        <v>101</v>
      </c>
      <c r="CZ97">
        <v>102</v>
      </c>
      <c r="DA97">
        <v>103</v>
      </c>
      <c r="DB97">
        <v>104</v>
      </c>
      <c r="DC97">
        <v>105</v>
      </c>
      <c r="DD97">
        <v>106</v>
      </c>
      <c r="DE97">
        <v>107</v>
      </c>
      <c r="DF97">
        <v>108</v>
      </c>
      <c r="DG97">
        <v>109</v>
      </c>
      <c r="DH97">
        <v>110</v>
      </c>
      <c r="DI97">
        <v>111</v>
      </c>
      <c r="DJ97">
        <v>112</v>
      </c>
      <c r="DK97">
        <v>113</v>
      </c>
      <c r="DL97">
        <v>114</v>
      </c>
      <c r="DM97">
        <v>115</v>
      </c>
      <c r="DN97">
        <v>116</v>
      </c>
      <c r="DO97">
        <v>117</v>
      </c>
      <c r="DP97">
        <v>118</v>
      </c>
      <c r="DQ97">
        <v>119</v>
      </c>
      <c r="DR97">
        <v>120</v>
      </c>
      <c r="DS97">
        <v>121</v>
      </c>
      <c r="DT97">
        <v>122</v>
      </c>
      <c r="DU97">
        <v>123</v>
      </c>
      <c r="DV97">
        <v>124</v>
      </c>
      <c r="DW97">
        <v>125</v>
      </c>
      <c r="DX97">
        <v>126</v>
      </c>
      <c r="DY97">
        <v>127</v>
      </c>
      <c r="DZ97">
        <v>128</v>
      </c>
      <c r="EA97">
        <v>129</v>
      </c>
      <c r="EB97">
        <v>130</v>
      </c>
      <c r="EC97">
        <v>131</v>
      </c>
      <c r="ED97">
        <v>132</v>
      </c>
      <c r="EE97">
        <v>133</v>
      </c>
      <c r="EF97">
        <v>134</v>
      </c>
      <c r="EG97">
        <v>135</v>
      </c>
      <c r="EH97">
        <v>136</v>
      </c>
      <c r="EI97">
        <v>137</v>
      </c>
      <c r="EJ97">
        <v>138</v>
      </c>
      <c r="EK97">
        <v>139</v>
      </c>
      <c r="EL97">
        <v>140</v>
      </c>
      <c r="EM97">
        <v>141</v>
      </c>
      <c r="EN97">
        <v>142</v>
      </c>
      <c r="EO97">
        <v>143</v>
      </c>
      <c r="EP97">
        <v>144</v>
      </c>
      <c r="EQ97">
        <v>145</v>
      </c>
      <c r="ER97">
        <v>146</v>
      </c>
      <c r="ES97">
        <v>147</v>
      </c>
      <c r="ET97">
        <v>148</v>
      </c>
      <c r="EU97">
        <v>149</v>
      </c>
      <c r="EV97">
        <v>150</v>
      </c>
      <c r="EW97">
        <v>151</v>
      </c>
      <c r="EX97">
        <v>152</v>
      </c>
      <c r="EY97">
        <v>153</v>
      </c>
      <c r="EZ97">
        <v>154</v>
      </c>
      <c r="FA97">
        <v>155</v>
      </c>
      <c r="FB97">
        <v>156</v>
      </c>
      <c r="FC97">
        <v>157</v>
      </c>
      <c r="FD97">
        <v>158</v>
      </c>
      <c r="FE97">
        <v>159</v>
      </c>
      <c r="FF97">
        <v>160</v>
      </c>
      <c r="FG97">
        <v>161</v>
      </c>
      <c r="FH97">
        <v>162</v>
      </c>
      <c r="FI97">
        <v>163</v>
      </c>
      <c r="FJ97">
        <v>164</v>
      </c>
      <c r="FK97">
        <v>165</v>
      </c>
      <c r="FL97">
        <v>166</v>
      </c>
      <c r="FM97">
        <v>167</v>
      </c>
      <c r="FN97">
        <v>168</v>
      </c>
      <c r="FO97">
        <v>169</v>
      </c>
      <c r="FP97">
        <v>170</v>
      </c>
      <c r="FQ97">
        <v>171</v>
      </c>
      <c r="FR97">
        <v>172</v>
      </c>
      <c r="FS97">
        <v>173</v>
      </c>
      <c r="FT97">
        <v>174</v>
      </c>
      <c r="FU97">
        <v>175</v>
      </c>
      <c r="FV97">
        <v>176</v>
      </c>
      <c r="FW97">
        <v>177</v>
      </c>
      <c r="FX97">
        <v>178</v>
      </c>
      <c r="FY97">
        <v>179</v>
      </c>
      <c r="FZ97">
        <v>180</v>
      </c>
      <c r="GA97">
        <v>181</v>
      </c>
      <c r="GB97">
        <v>182</v>
      </c>
      <c r="GC97">
        <v>183</v>
      </c>
      <c r="GD97">
        <v>184</v>
      </c>
      <c r="GE97">
        <v>185</v>
      </c>
      <c r="GF97">
        <v>186</v>
      </c>
      <c r="GG97">
        <v>187</v>
      </c>
      <c r="GH97">
        <v>188</v>
      </c>
      <c r="GI97">
        <v>189</v>
      </c>
      <c r="GJ97">
        <v>190</v>
      </c>
      <c r="GK97">
        <v>191</v>
      </c>
      <c r="GL97">
        <v>192</v>
      </c>
      <c r="GM97">
        <v>193</v>
      </c>
      <c r="GN97">
        <v>194</v>
      </c>
      <c r="GO97">
        <v>195</v>
      </c>
      <c r="GP97">
        <v>196</v>
      </c>
      <c r="GQ97">
        <v>197</v>
      </c>
      <c r="GR97">
        <v>198</v>
      </c>
      <c r="GS97">
        <v>199</v>
      </c>
      <c r="GT97">
        <v>200</v>
      </c>
      <c r="GU97">
        <v>201</v>
      </c>
      <c r="GV97">
        <v>202</v>
      </c>
      <c r="GW97">
        <v>203</v>
      </c>
      <c r="GX97">
        <v>204</v>
      </c>
      <c r="GY97">
        <v>205</v>
      </c>
      <c r="GZ97">
        <v>206</v>
      </c>
      <c r="HA97">
        <v>207</v>
      </c>
      <c r="HB97">
        <v>208</v>
      </c>
      <c r="HC97">
        <v>209</v>
      </c>
      <c r="HD97">
        <v>210</v>
      </c>
      <c r="HE97">
        <v>211</v>
      </c>
      <c r="HF97">
        <v>212</v>
      </c>
      <c r="HG97">
        <v>213</v>
      </c>
      <c r="HH97">
        <v>214</v>
      </c>
      <c r="HI97">
        <v>215</v>
      </c>
      <c r="HJ97">
        <v>216</v>
      </c>
      <c r="HK97">
        <v>217</v>
      </c>
      <c r="HL97">
        <v>218</v>
      </c>
      <c r="HM97">
        <v>219</v>
      </c>
      <c r="HN97">
        <v>220</v>
      </c>
      <c r="HO97">
        <v>221</v>
      </c>
      <c r="HP97">
        <v>222</v>
      </c>
      <c r="HQ97">
        <v>223</v>
      </c>
      <c r="HR97">
        <v>224</v>
      </c>
      <c r="HS97">
        <v>225</v>
      </c>
      <c r="HT97">
        <v>226</v>
      </c>
      <c r="HU97">
        <v>227</v>
      </c>
      <c r="HV97">
        <v>228</v>
      </c>
      <c r="HW97">
        <v>229</v>
      </c>
      <c r="HX97">
        <v>230</v>
      </c>
      <c r="HY97">
        <v>231</v>
      </c>
      <c r="HZ97">
        <v>232</v>
      </c>
      <c r="IA97">
        <v>233</v>
      </c>
      <c r="IB97">
        <v>234</v>
      </c>
      <c r="IC97">
        <v>235</v>
      </c>
      <c r="ID97">
        <v>236</v>
      </c>
      <c r="IE97">
        <v>237</v>
      </c>
      <c r="IF97">
        <v>238</v>
      </c>
      <c r="IG97">
        <v>239</v>
      </c>
      <c r="IH97">
        <v>240</v>
      </c>
    </row>
    <row r="98" spans="1:256" s="26" customFormat="1" ht="12.75">
      <c r="A98" t="s">
        <v>56</v>
      </c>
      <c r="B98" s="25" t="s">
        <v>19</v>
      </c>
      <c r="C98" s="26">
        <f>IPMT(0.08/12,C$97,240,-200000,0)</f>
        <v>1333.3333333333335</v>
      </c>
      <c r="D98" s="26">
        <f aca="true" t="shared" si="3" ref="D98:S98">IPMT(0.08/12,D$97,240,-200000,0)</f>
        <v>1331.069687968976</v>
      </c>
      <c r="E98" s="26">
        <f t="shared" si="3"/>
        <v>1328.790951635523</v>
      </c>
      <c r="F98" s="26">
        <f t="shared" si="3"/>
        <v>1326.4970237265136</v>
      </c>
      <c r="G98" s="26">
        <f t="shared" si="3"/>
        <v>1324.1878029647778</v>
      </c>
      <c r="H98" s="26">
        <f t="shared" si="3"/>
        <v>1321.8631873979634</v>
      </c>
      <c r="I98" s="26">
        <f t="shared" si="3"/>
        <v>1319.523074394037</v>
      </c>
      <c r="J98" s="26">
        <f t="shared" si="3"/>
        <v>1317.1673606367508</v>
      </c>
      <c r="K98" s="26">
        <f t="shared" si="3"/>
        <v>1314.7959421210833</v>
      </c>
      <c r="L98" s="26">
        <f t="shared" si="3"/>
        <v>1312.408714148644</v>
      </c>
      <c r="M98" s="26">
        <f t="shared" si="3"/>
        <v>1310.0055713230554</v>
      </c>
      <c r="N98" s="26">
        <f t="shared" si="3"/>
        <v>1307.5864075452964</v>
      </c>
      <c r="O98" s="26">
        <f t="shared" si="3"/>
        <v>1305.151116009019</v>
      </c>
      <c r="P98" s="26">
        <f t="shared" si="3"/>
        <v>1302.699589195833</v>
      </c>
      <c r="Q98" s="26">
        <f t="shared" si="3"/>
        <v>1300.2317188705588</v>
      </c>
      <c r="R98" s="26">
        <f t="shared" si="3"/>
        <v>1297.7473960764498</v>
      </c>
      <c r="S98" s="26">
        <f t="shared" si="3"/>
        <v>1295.2465111303798</v>
      </c>
      <c r="T98" s="26">
        <f aca="true" t="shared" si="4" ref="T98:AI98">IPMT(0.08/12,T$97,240,-200000,0)</f>
        <v>1292.7289536180028</v>
      </c>
      <c r="U98" s="26">
        <f t="shared" si="4"/>
        <v>1290.1946123888767</v>
      </c>
      <c r="V98" s="26">
        <f t="shared" si="4"/>
        <v>1287.6433755515563</v>
      </c>
      <c r="W98" s="26">
        <f t="shared" si="4"/>
        <v>1285.075130468654</v>
      </c>
      <c r="X98" s="26">
        <f t="shared" si="4"/>
        <v>1282.4897637518654</v>
      </c>
      <c r="Y98" s="26">
        <f t="shared" si="4"/>
        <v>1279.8871612569649</v>
      </c>
      <c r="Z98" s="26">
        <f t="shared" si="4"/>
        <v>1277.267208078765</v>
      </c>
      <c r="AA98" s="26">
        <f t="shared" si="4"/>
        <v>1274.6297885460442</v>
      </c>
      <c r="AB98" s="26">
        <f t="shared" si="4"/>
        <v>1271.9747862164381</v>
      </c>
      <c r="AC98" s="26">
        <f t="shared" si="4"/>
        <v>1269.3020838713016</v>
      </c>
      <c r="AD98" s="26">
        <f t="shared" si="4"/>
        <v>1266.611563510531</v>
      </c>
      <c r="AE98" s="26">
        <f t="shared" si="4"/>
        <v>1263.9031063473547</v>
      </c>
      <c r="AF98" s="26">
        <f t="shared" si="4"/>
        <v>1261.176592803091</v>
      </c>
      <c r="AG98" s="26">
        <f t="shared" si="4"/>
        <v>1258.4319025018654</v>
      </c>
      <c r="AH98" s="26">
        <f t="shared" si="4"/>
        <v>1255.668914265298</v>
      </c>
      <c r="AI98" s="26">
        <f t="shared" si="4"/>
        <v>1252.887506107154</v>
      </c>
      <c r="AJ98" s="26">
        <f aca="true" t="shared" si="5" ref="AJ98:AY98">IPMT(0.08/12,AJ$97,240,-200000,0)</f>
        <v>1250.0875552279556</v>
      </c>
      <c r="AK98" s="26">
        <f t="shared" si="5"/>
        <v>1247.2689380095624</v>
      </c>
      <c r="AL98" s="26">
        <f t="shared" si="5"/>
        <v>1244.4315300097132</v>
      </c>
      <c r="AM98" s="26">
        <f t="shared" si="5"/>
        <v>1241.575205956532</v>
      </c>
      <c r="AN98" s="26">
        <f t="shared" si="5"/>
        <v>1238.699839742996</v>
      </c>
      <c r="AO98" s="26">
        <f t="shared" si="5"/>
        <v>1235.8053044213698</v>
      </c>
      <c r="AP98" s="26">
        <f t="shared" si="5"/>
        <v>1232.8914721975993</v>
      </c>
      <c r="AQ98" s="26">
        <f t="shared" si="5"/>
        <v>1229.9582144256706</v>
      </c>
      <c r="AR98" s="26">
        <f t="shared" si="5"/>
        <v>1227.0054016019287</v>
      </c>
      <c r="AS98" s="26">
        <f t="shared" si="5"/>
        <v>1224.032903359362</v>
      </c>
      <c r="AT98" s="26">
        <f t="shared" si="5"/>
        <v>1221.0405884618453</v>
      </c>
      <c r="AU98" s="26">
        <f t="shared" si="5"/>
        <v>1218.0283247983443</v>
      </c>
      <c r="AV98" s="26">
        <f t="shared" si="5"/>
        <v>1214.9959793770872</v>
      </c>
      <c r="AW98" s="26">
        <f t="shared" si="5"/>
        <v>1211.9434183196884</v>
      </c>
      <c r="AX98" s="26">
        <f t="shared" si="5"/>
        <v>1208.87050685524</v>
      </c>
      <c r="AY98" s="26">
        <f t="shared" si="5"/>
        <v>1205.7771093143624</v>
      </c>
      <c r="AZ98" s="26">
        <f aca="true" t="shared" si="6" ref="AZ98:BO98">IPMT(0.08/12,AZ$97,240,-200000,0)</f>
        <v>1202.6630891232116</v>
      </c>
      <c r="BA98" s="26">
        <f t="shared" si="6"/>
        <v>1199.5283087974535</v>
      </c>
      <c r="BB98" s="26">
        <f t="shared" si="6"/>
        <v>1196.3726299361904</v>
      </c>
      <c r="BC98" s="26">
        <f t="shared" si="6"/>
        <v>1193.195913215852</v>
      </c>
      <c r="BD98" s="26">
        <f t="shared" si="6"/>
        <v>1189.998018384045</v>
      </c>
      <c r="BE98" s="26">
        <f t="shared" si="6"/>
        <v>1186.7788042533593</v>
      </c>
      <c r="BF98" s="26">
        <f t="shared" si="6"/>
        <v>1183.5381286951354</v>
      </c>
      <c r="BG98" s="26">
        <f t="shared" si="6"/>
        <v>1180.2758486331902</v>
      </c>
      <c r="BH98" s="26">
        <f t="shared" si="6"/>
        <v>1176.9918200374984</v>
      </c>
      <c r="BI98" s="26">
        <f t="shared" si="6"/>
        <v>1173.6858979178357</v>
      </c>
      <c r="BJ98" s="26">
        <f t="shared" si="6"/>
        <v>1170.3579363173749</v>
      </c>
      <c r="BK98" s="26">
        <f t="shared" si="6"/>
        <v>1167.0077883062447</v>
      </c>
      <c r="BL98" s="26">
        <f t="shared" si="6"/>
        <v>1163.63530597504</v>
      </c>
      <c r="BM98" s="26">
        <f t="shared" si="6"/>
        <v>1160.2403404282943</v>
      </c>
      <c r="BN98" s="26">
        <f t="shared" si="6"/>
        <v>1156.8227417779035</v>
      </c>
      <c r="BO98" s="26">
        <f t="shared" si="6"/>
        <v>1153.3823591365096</v>
      </c>
      <c r="BP98" s="26">
        <f aca="true" t="shared" si="7" ref="BP98:CE98">IPMT(0.08/12,BP$97,240,-200000,0)</f>
        <v>1149.9190406108403</v>
      </c>
      <c r="BQ98" s="26">
        <f t="shared" si="7"/>
        <v>1146.4326332950002</v>
      </c>
      <c r="BR98" s="26">
        <f t="shared" si="7"/>
        <v>1142.9229832637204</v>
      </c>
      <c r="BS98" s="26">
        <f t="shared" si="7"/>
        <v>1139.3899355655658</v>
      </c>
      <c r="BT98" s="26">
        <f t="shared" si="7"/>
        <v>1135.83333421609</v>
      </c>
      <c r="BU98" s="26">
        <f t="shared" si="7"/>
        <v>1132.2530221909508</v>
      </c>
      <c r="BV98" s="26">
        <f t="shared" si="7"/>
        <v>1128.6488414189778</v>
      </c>
      <c r="BW98" s="26">
        <f t="shared" si="7"/>
        <v>1125.0206327751916</v>
      </c>
      <c r="BX98" s="26">
        <f t="shared" si="7"/>
        <v>1121.36823607378</v>
      </c>
      <c r="BY98" s="26">
        <f t="shared" si="7"/>
        <v>1117.6914900610254</v>
      </c>
      <c r="BZ98" s="26">
        <f t="shared" si="7"/>
        <v>1113.9902324081863</v>
      </c>
      <c r="CA98" s="26">
        <f t="shared" si="7"/>
        <v>1110.2642997043279</v>
      </c>
      <c r="CB98" s="26">
        <f t="shared" si="7"/>
        <v>1106.5135274491104</v>
      </c>
      <c r="CC98" s="26">
        <f t="shared" si="7"/>
        <v>1102.7377500455252</v>
      </c>
      <c r="CD98" s="26">
        <f t="shared" si="7"/>
        <v>1098.936800792583</v>
      </c>
      <c r="CE98" s="26">
        <f t="shared" si="7"/>
        <v>1095.1105118779537</v>
      </c>
      <c r="CF98" s="26">
        <f aca="true" t="shared" si="8" ref="CF98:CU98">IPMT(0.08/12,CF$97,240,-200000,0)</f>
        <v>1091.2587143705605</v>
      </c>
      <c r="CG98" s="26">
        <f t="shared" si="8"/>
        <v>1087.3812382131182</v>
      </c>
      <c r="CH98" s="26">
        <f t="shared" si="8"/>
        <v>1083.477912214626</v>
      </c>
      <c r="CI98" s="26">
        <f t="shared" si="8"/>
        <v>1079.5485640428105</v>
      </c>
      <c r="CJ98" s="26">
        <f t="shared" si="8"/>
        <v>1075.5930202165164</v>
      </c>
      <c r="CK98" s="26">
        <f t="shared" si="8"/>
        <v>1071.6111060980472</v>
      </c>
      <c r="CL98" s="26">
        <f t="shared" si="8"/>
        <v>1067.6026458854549</v>
      </c>
      <c r="CM98" s="26">
        <f t="shared" si="8"/>
        <v>1063.567462604778</v>
      </c>
      <c r="CN98" s="26">
        <f t="shared" si="8"/>
        <v>1059.5053781022305</v>
      </c>
      <c r="CO98" s="26">
        <f t="shared" si="8"/>
        <v>1055.4162130363322</v>
      </c>
      <c r="CP98" s="26">
        <f t="shared" si="8"/>
        <v>1051.2997868699954</v>
      </c>
      <c r="CQ98" s="26">
        <f t="shared" si="8"/>
        <v>1047.1559178625491</v>
      </c>
      <c r="CR98" s="26">
        <f t="shared" si="8"/>
        <v>1042.9844230617198</v>
      </c>
      <c r="CS98" s="26">
        <f t="shared" si="8"/>
        <v>1038.7851182955517</v>
      </c>
      <c r="CT98" s="26">
        <f t="shared" si="8"/>
        <v>1034.5578181642763</v>
      </c>
      <c r="CU98" s="26">
        <f t="shared" si="8"/>
        <v>1030.3023360321251</v>
      </c>
      <c r="CV98" s="26">
        <f aca="true" t="shared" si="9" ref="CV98:DK98">IPMT(0.08/12,CV$97,240,-200000,0)</f>
        <v>1026.0184840190932</v>
      </c>
      <c r="CW98" s="26">
        <f t="shared" si="9"/>
        <v>1021.7060729926407</v>
      </c>
      <c r="CX98" s="26">
        <f t="shared" si="9"/>
        <v>1017.3649125593455</v>
      </c>
      <c r="CY98" s="26">
        <f t="shared" si="9"/>
        <v>1012.9948110564948</v>
      </c>
      <c r="CZ98" s="26">
        <f t="shared" si="9"/>
        <v>1008.5955755436256</v>
      </c>
      <c r="DA98" s="26">
        <f t="shared" si="9"/>
        <v>1004.1670117940034</v>
      </c>
      <c r="DB98" s="26">
        <f t="shared" si="9"/>
        <v>999.7089242860507</v>
      </c>
      <c r="DC98" s="26">
        <f t="shared" si="9"/>
        <v>995.2211161947113</v>
      </c>
      <c r="DD98" s="26">
        <f t="shared" si="9"/>
        <v>990.7033893827635</v>
      </c>
      <c r="DE98" s="26">
        <f t="shared" si="9"/>
        <v>986.1555443920688</v>
      </c>
      <c r="DF98" s="26">
        <f t="shared" si="9"/>
        <v>981.5773804347695</v>
      </c>
      <c r="DG98" s="26">
        <f t="shared" si="9"/>
        <v>976.9686953844224</v>
      </c>
      <c r="DH98" s="26">
        <f t="shared" si="9"/>
        <v>972.3292857670718</v>
      </c>
      <c r="DI98" s="26">
        <f t="shared" si="9"/>
        <v>967.6589467522736</v>
      </c>
      <c r="DJ98" s="26">
        <f t="shared" si="9"/>
        <v>962.9574721440421</v>
      </c>
      <c r="DK98" s="26">
        <f t="shared" si="9"/>
        <v>958.2246543717564</v>
      </c>
      <c r="DL98" s="26">
        <f aca="true" t="shared" si="10" ref="DL98:EA98">IPMT(0.08/12,DL$97,240,-200000,0)</f>
        <v>953.4602844809885</v>
      </c>
      <c r="DM98" s="26">
        <f t="shared" si="10"/>
        <v>948.664152124282</v>
      </c>
      <c r="DN98" s="26">
        <f t="shared" si="10"/>
        <v>943.8360455518643</v>
      </c>
      <c r="DO98" s="26">
        <f t="shared" si="10"/>
        <v>938.9757516022978</v>
      </c>
      <c r="DP98" s="26">
        <f t="shared" si="10"/>
        <v>934.0830556930669</v>
      </c>
      <c r="DQ98" s="26">
        <f t="shared" si="10"/>
        <v>929.1577418111075</v>
      </c>
      <c r="DR98" s="26">
        <f t="shared" si="10"/>
        <v>924.199592503269</v>
      </c>
      <c r="DS98" s="26">
        <f t="shared" si="10"/>
        <v>919.2083888667108</v>
      </c>
      <c r="DT98" s="26">
        <f t="shared" si="10"/>
        <v>914.1839105392427</v>
      </c>
      <c r="DU98" s="26">
        <f t="shared" si="10"/>
        <v>909.1259356895916</v>
      </c>
      <c r="DV98" s="26">
        <f t="shared" si="10"/>
        <v>904.0342410076092</v>
      </c>
      <c r="DW98" s="26">
        <f t="shared" si="10"/>
        <v>898.9086016944136</v>
      </c>
      <c r="DX98" s="26">
        <f t="shared" si="10"/>
        <v>893.7487914524636</v>
      </c>
      <c r="DY98" s="26">
        <f t="shared" si="10"/>
        <v>888.5545824755678</v>
      </c>
      <c r="DZ98" s="26">
        <f t="shared" si="10"/>
        <v>883.3257454388256</v>
      </c>
      <c r="EA98" s="26">
        <f t="shared" si="10"/>
        <v>878.0620494885048</v>
      </c>
      <c r="EB98" s="26">
        <f aca="true" t="shared" si="11" ref="EB98:EQ98">IPMT(0.08/12,EB$97,240,-200000,0)</f>
        <v>872.7632622318482</v>
      </c>
      <c r="EC98" s="26">
        <f t="shared" si="11"/>
        <v>867.4291497268144</v>
      </c>
      <c r="ED98" s="26">
        <f t="shared" si="11"/>
        <v>862.0594764717475</v>
      </c>
      <c r="EE98" s="26">
        <f t="shared" si="11"/>
        <v>856.6540053949793</v>
      </c>
      <c r="EF98" s="26">
        <f t="shared" si="11"/>
        <v>851.2124978443667</v>
      </c>
      <c r="EG98" s="26">
        <f t="shared" si="11"/>
        <v>845.7347135767493</v>
      </c>
      <c r="EH98" s="26">
        <f t="shared" si="11"/>
        <v>840.2204107473481</v>
      </c>
      <c r="EI98" s="26">
        <f t="shared" si="11"/>
        <v>834.6693458990842</v>
      </c>
      <c r="EJ98" s="26">
        <f t="shared" si="11"/>
        <v>829.081273951832</v>
      </c>
      <c r="EK98" s="26">
        <f t="shared" si="11"/>
        <v>823.4559481915984</v>
      </c>
      <c r="EL98" s="26">
        <f t="shared" si="11"/>
        <v>817.7931202596294</v>
      </c>
      <c r="EM98" s="26">
        <f t="shared" si="11"/>
        <v>812.0925401414473</v>
      </c>
      <c r="EN98" s="26">
        <f t="shared" si="11"/>
        <v>806.3539561558111</v>
      </c>
      <c r="EO98" s="26">
        <f t="shared" si="11"/>
        <v>800.5771149436035</v>
      </c>
      <c r="EP98" s="26">
        <f t="shared" si="11"/>
        <v>794.7617614566481</v>
      </c>
      <c r="EQ98" s="26">
        <f t="shared" si="11"/>
        <v>788.9076389464461</v>
      </c>
      <c r="ER98" s="26">
        <f aca="true" t="shared" si="12" ref="ER98:FG98">IPMT(0.08/12,ER$97,240,-200000,0)</f>
        <v>783.014488952843</v>
      </c>
      <c r="ES98" s="26">
        <f t="shared" si="12"/>
        <v>777.0820512926156</v>
      </c>
      <c r="ET98" s="26">
        <f t="shared" si="12"/>
        <v>771.1100640479867</v>
      </c>
      <c r="EU98" s="26">
        <f t="shared" si="12"/>
        <v>765.0982635550608</v>
      </c>
      <c r="EV98" s="26">
        <f t="shared" si="12"/>
        <v>759.0463843921817</v>
      </c>
      <c r="EW98" s="26">
        <f t="shared" si="12"/>
        <v>752.9541593682166</v>
      </c>
      <c r="EX98" s="26">
        <f t="shared" si="12"/>
        <v>746.8213195107587</v>
      </c>
      <c r="EY98" s="26">
        <f t="shared" si="12"/>
        <v>740.6475940542509</v>
      </c>
      <c r="EZ98" s="26">
        <f t="shared" si="12"/>
        <v>734.4327104280327</v>
      </c>
      <c r="FA98" s="26">
        <f t="shared" si="12"/>
        <v>728.1763942443072</v>
      </c>
      <c r="FB98" s="26">
        <f t="shared" si="12"/>
        <v>721.8783692860231</v>
      </c>
      <c r="FC98" s="26">
        <f t="shared" si="12"/>
        <v>715.5383574946842</v>
      </c>
      <c r="FD98" s="26">
        <f t="shared" si="12"/>
        <v>709.156078958069</v>
      </c>
      <c r="FE98" s="26">
        <f t="shared" si="12"/>
        <v>702.7312518978771</v>
      </c>
      <c r="FF98" s="26">
        <f t="shared" si="12"/>
        <v>696.2635926572824</v>
      </c>
      <c r="FG98" s="26">
        <f t="shared" si="12"/>
        <v>689.752815688419</v>
      </c>
      <c r="FH98" s="26">
        <f aca="true" t="shared" si="13" ref="FH98:FW98">IPMT(0.08/12,FH$97,240,-200000,0)</f>
        <v>683.1986335397613</v>
      </c>
      <c r="FI98" s="26">
        <f t="shared" si="13"/>
        <v>676.6007568434475</v>
      </c>
      <c r="FJ98" s="26">
        <f t="shared" si="13"/>
        <v>669.9588943024908</v>
      </c>
      <c r="FK98" s="26">
        <f t="shared" si="13"/>
        <v>663.2727526779275</v>
      </c>
      <c r="FL98" s="26">
        <f t="shared" si="13"/>
        <v>656.5420367758683</v>
      </c>
      <c r="FM98" s="26">
        <f t="shared" si="13"/>
        <v>649.7664494344608</v>
      </c>
      <c r="FN98" s="26">
        <f t="shared" si="13"/>
        <v>642.9456915107781</v>
      </c>
      <c r="FO98" s="26">
        <f t="shared" si="13"/>
        <v>636.0794618676041</v>
      </c>
      <c r="FP98" s="26">
        <f t="shared" si="13"/>
        <v>629.1674573601422</v>
      </c>
      <c r="FQ98" s="26">
        <f t="shared" si="13"/>
        <v>622.2093728226299</v>
      </c>
      <c r="FR98" s="26">
        <f t="shared" si="13"/>
        <v>615.204901054868</v>
      </c>
      <c r="FS98" s="26">
        <f t="shared" si="13"/>
        <v>608.1537328086538</v>
      </c>
      <c r="FT98" s="26">
        <f t="shared" si="13"/>
        <v>601.0555567741325</v>
      </c>
      <c r="FU98" s="26">
        <f t="shared" si="13"/>
        <v>593.9100595660469</v>
      </c>
      <c r="FV98" s="26">
        <f t="shared" si="13"/>
        <v>586.7169257099081</v>
      </c>
      <c r="FW98" s="26">
        <f t="shared" si="13"/>
        <v>579.4758376280607</v>
      </c>
      <c r="FX98" s="26">
        <f aca="true" t="shared" si="14" ref="FX98:GM98">IPMT(0.08/12,FX$97,240,-200000,0)</f>
        <v>572.1864756256691</v>
      </c>
      <c r="FY98" s="26">
        <f t="shared" si="14"/>
        <v>564.8485178765942</v>
      </c>
      <c r="FZ98" s="26">
        <f t="shared" si="14"/>
        <v>557.4616404091917</v>
      </c>
      <c r="GA98" s="26">
        <f t="shared" si="14"/>
        <v>550.0255170920065</v>
      </c>
      <c r="GB98" s="26">
        <f t="shared" si="14"/>
        <v>542.5398196193739</v>
      </c>
      <c r="GC98" s="26">
        <f t="shared" si="14"/>
        <v>535.0042174969234</v>
      </c>
      <c r="GD98" s="26">
        <f t="shared" si="14"/>
        <v>527.4183780269899</v>
      </c>
      <c r="GE98" s="26">
        <f t="shared" si="14"/>
        <v>519.7819662939238</v>
      </c>
      <c r="GF98" s="26">
        <f t="shared" si="14"/>
        <v>512.0946451493043</v>
      </c>
      <c r="GG98" s="26">
        <f t="shared" si="14"/>
        <v>504.3560751970532</v>
      </c>
      <c r="GH98" s="26">
        <f t="shared" si="14"/>
        <v>496.5659147784541</v>
      </c>
      <c r="GI98" s="26">
        <f t="shared" si="14"/>
        <v>488.72381995706434</v>
      </c>
      <c r="GJ98" s="26">
        <f t="shared" si="14"/>
        <v>480.8294445035312</v>
      </c>
      <c r="GK98" s="26">
        <f t="shared" si="14"/>
        <v>472.8824398803098</v>
      </c>
      <c r="GL98" s="26">
        <f t="shared" si="14"/>
        <v>464.8824552262645</v>
      </c>
      <c r="GM98" s="26">
        <f t="shared" si="14"/>
        <v>456.82913734119387</v>
      </c>
      <c r="GN98" s="26">
        <f aca="true" t="shared" si="15" ref="GN98:HC98">IPMT(0.08/12,GN$97,240,-200000,0)</f>
        <v>448.7221306702231</v>
      </c>
      <c r="GO98" s="26">
        <f t="shared" si="15"/>
        <v>440.5610772881122</v>
      </c>
      <c r="GP98" s="26">
        <f t="shared" si="15"/>
        <v>432.3456168834524</v>
      </c>
      <c r="GQ98" s="26">
        <f t="shared" si="15"/>
        <v>424.0753867427625</v>
      </c>
      <c r="GR98" s="26">
        <f t="shared" si="15"/>
        <v>415.750021734469</v>
      </c>
      <c r="GS98" s="26">
        <f t="shared" si="15"/>
        <v>407.3691542927859</v>
      </c>
      <c r="GT98" s="26">
        <f t="shared" si="15"/>
        <v>398.9324144014918</v>
      </c>
      <c r="GU98" s="26">
        <f t="shared" si="15"/>
        <v>390.43942957758907</v>
      </c>
      <c r="GV98" s="26">
        <f t="shared" si="15"/>
        <v>381.8898248548596</v>
      </c>
      <c r="GW98" s="26">
        <f t="shared" si="15"/>
        <v>373.28322276731177</v>
      </c>
      <c r="GX98" s="26">
        <f t="shared" si="15"/>
        <v>364.6192433325155</v>
      </c>
      <c r="GY98" s="26">
        <f t="shared" si="15"/>
        <v>355.89750403481924</v>
      </c>
      <c r="GZ98" s="26">
        <f t="shared" si="15"/>
        <v>347.1176198084715</v>
      </c>
      <c r="HA98" s="26">
        <f t="shared" si="15"/>
        <v>338.2792030206152</v>
      </c>
      <c r="HB98" s="26">
        <f t="shared" si="15"/>
        <v>329.3818634541729</v>
      </c>
      <c r="HC98" s="26">
        <f t="shared" si="15"/>
        <v>320.42520829062136</v>
      </c>
      <c r="HD98" s="26">
        <f aca="true" t="shared" si="16" ref="HD98:HS98">IPMT(0.08/12,HD$97,240,-200000,0)</f>
        <v>311.4088420926461</v>
      </c>
      <c r="HE98" s="26">
        <f t="shared" si="16"/>
        <v>302.33236678668453</v>
      </c>
      <c r="HF98" s="26">
        <f t="shared" si="16"/>
        <v>293.1953816453492</v>
      </c>
      <c r="HG98" s="26">
        <f t="shared" si="16"/>
        <v>283.9974832697391</v>
      </c>
      <c r="HH98" s="26">
        <f t="shared" si="16"/>
        <v>274.73826557162454</v>
      </c>
      <c r="HI98" s="26">
        <f t="shared" si="16"/>
        <v>265.4173197555224</v>
      </c>
      <c r="HJ98" s="26">
        <f t="shared" si="16"/>
        <v>256.034234300647</v>
      </c>
      <c r="HK98" s="26">
        <f t="shared" si="16"/>
        <v>246.58859494273784</v>
      </c>
      <c r="HL98" s="26">
        <f t="shared" si="16"/>
        <v>237.07998465577762</v>
      </c>
      <c r="HM98" s="26">
        <f t="shared" si="16"/>
        <v>227.5079836335693</v>
      </c>
      <c r="HN98" s="26">
        <f t="shared" si="16"/>
        <v>217.87216927121318</v>
      </c>
      <c r="HO98" s="26">
        <f t="shared" si="16"/>
        <v>208.17211614644157</v>
      </c>
      <c r="HP98" s="26">
        <f t="shared" si="16"/>
        <v>198.4073960008387</v>
      </c>
      <c r="HQ98" s="26">
        <f t="shared" si="16"/>
        <v>188.57757772093174</v>
      </c>
      <c r="HR98" s="26">
        <f t="shared" si="16"/>
        <v>178.68222731915847</v>
      </c>
      <c r="HS98" s="26">
        <f t="shared" si="16"/>
        <v>168.72090791470606</v>
      </c>
      <c r="HT98" s="26">
        <f aca="true" t="shared" si="17" ref="HT98:IH98">IPMT(0.08/12,HT$97,240,-200000,0)</f>
        <v>158.6931797142265</v>
      </c>
      <c r="HU98" s="26">
        <f t="shared" si="17"/>
        <v>148.59859999240686</v>
      </c>
      <c r="HV98" s="26">
        <f t="shared" si="17"/>
        <v>138.43672307244427</v>
      </c>
      <c r="HW98" s="26">
        <f t="shared" si="17"/>
        <v>128.20710030634734</v>
      </c>
      <c r="HX98" s="26">
        <f t="shared" si="17"/>
        <v>117.90928005514357</v>
      </c>
      <c r="HY98" s="26">
        <f t="shared" si="17"/>
        <v>107.54280766893179</v>
      </c>
      <c r="HZ98" s="26">
        <f t="shared" si="17"/>
        <v>97.10722546681141</v>
      </c>
      <c r="IA98" s="26">
        <f t="shared" si="17"/>
        <v>86.6020727166782</v>
      </c>
      <c r="IB98" s="26">
        <f t="shared" si="17"/>
        <v>76.0268856148771</v>
      </c>
      <c r="IC98" s="26">
        <f t="shared" si="17"/>
        <v>65.38119726573039</v>
      </c>
      <c r="ID98" s="26">
        <f t="shared" si="17"/>
        <v>54.66453766092115</v>
      </c>
      <c r="IE98" s="26">
        <f t="shared" si="17"/>
        <v>43.87643365874809</v>
      </c>
      <c r="IF98" s="26">
        <f t="shared" si="17"/>
        <v>33.016408963226716</v>
      </c>
      <c r="IG98" s="26">
        <f t="shared" si="17"/>
        <v>22.083984103068556</v>
      </c>
      <c r="IH98" s="26">
        <f t="shared" si="17"/>
        <v>11.078676410509894</v>
      </c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ht="12.75">
      <c r="A99" s="13" t="s">
        <v>57</v>
      </c>
    </row>
    <row r="100" spans="1:242" ht="12.75">
      <c r="A100" s="22" t="s">
        <v>55</v>
      </c>
      <c r="B100">
        <v>0</v>
      </c>
      <c r="C100">
        <v>1</v>
      </c>
      <c r="D100">
        <v>2</v>
      </c>
      <c r="E100">
        <v>3</v>
      </c>
      <c r="F100">
        <v>4</v>
      </c>
      <c r="G100">
        <v>5</v>
      </c>
      <c r="H100">
        <v>6</v>
      </c>
      <c r="I100">
        <v>7</v>
      </c>
      <c r="J100">
        <v>8</v>
      </c>
      <c r="K100">
        <v>9</v>
      </c>
      <c r="L100">
        <v>10</v>
      </c>
      <c r="M100">
        <v>11</v>
      </c>
      <c r="N100">
        <v>12</v>
      </c>
      <c r="O100">
        <v>13</v>
      </c>
      <c r="P100">
        <v>14</v>
      </c>
      <c r="Q100">
        <v>15</v>
      </c>
      <c r="R100">
        <v>16</v>
      </c>
      <c r="S100">
        <v>17</v>
      </c>
      <c r="T100">
        <v>18</v>
      </c>
      <c r="U100">
        <v>19</v>
      </c>
      <c r="V100">
        <v>20</v>
      </c>
      <c r="W100">
        <v>21</v>
      </c>
      <c r="X100">
        <v>22</v>
      </c>
      <c r="Y100">
        <v>23</v>
      </c>
      <c r="Z100">
        <v>24</v>
      </c>
      <c r="AA100">
        <v>25</v>
      </c>
      <c r="AB100">
        <v>26</v>
      </c>
      <c r="AC100">
        <v>27</v>
      </c>
      <c r="AD100">
        <v>28</v>
      </c>
      <c r="AE100">
        <v>29</v>
      </c>
      <c r="AF100">
        <v>30</v>
      </c>
      <c r="AG100">
        <v>31</v>
      </c>
      <c r="AH100">
        <v>32</v>
      </c>
      <c r="AI100">
        <v>33</v>
      </c>
      <c r="AJ100">
        <v>34</v>
      </c>
      <c r="AK100">
        <v>35</v>
      </c>
      <c r="AL100">
        <v>36</v>
      </c>
      <c r="AM100">
        <v>37</v>
      </c>
      <c r="AN100">
        <v>38</v>
      </c>
      <c r="AO100">
        <v>39</v>
      </c>
      <c r="AP100">
        <v>40</v>
      </c>
      <c r="AQ100">
        <v>41</v>
      </c>
      <c r="AR100">
        <v>42</v>
      </c>
      <c r="AS100">
        <v>43</v>
      </c>
      <c r="AT100">
        <v>44</v>
      </c>
      <c r="AU100">
        <v>45</v>
      </c>
      <c r="AV100">
        <v>46</v>
      </c>
      <c r="AW100">
        <v>47</v>
      </c>
      <c r="AX100">
        <v>48</v>
      </c>
      <c r="AY100">
        <v>49</v>
      </c>
      <c r="AZ100">
        <v>50</v>
      </c>
      <c r="BA100">
        <v>51</v>
      </c>
      <c r="BB100">
        <v>52</v>
      </c>
      <c r="BC100">
        <v>53</v>
      </c>
      <c r="BD100">
        <v>54</v>
      </c>
      <c r="BE100">
        <v>55</v>
      </c>
      <c r="BF100">
        <v>56</v>
      </c>
      <c r="BG100">
        <v>57</v>
      </c>
      <c r="BH100">
        <v>58</v>
      </c>
      <c r="BI100">
        <v>59</v>
      </c>
      <c r="BJ100">
        <v>60</v>
      </c>
      <c r="BK100">
        <v>61</v>
      </c>
      <c r="BL100">
        <v>62</v>
      </c>
      <c r="BM100">
        <v>63</v>
      </c>
      <c r="BN100">
        <v>64</v>
      </c>
      <c r="BO100">
        <v>65</v>
      </c>
      <c r="BP100">
        <v>66</v>
      </c>
      <c r="BQ100">
        <v>67</v>
      </c>
      <c r="BR100">
        <v>68</v>
      </c>
      <c r="BS100">
        <v>69</v>
      </c>
      <c r="BT100">
        <v>70</v>
      </c>
      <c r="BU100">
        <v>71</v>
      </c>
      <c r="BV100">
        <v>72</v>
      </c>
      <c r="BW100">
        <v>73</v>
      </c>
      <c r="BX100">
        <v>74</v>
      </c>
      <c r="BY100">
        <v>75</v>
      </c>
      <c r="BZ100">
        <v>76</v>
      </c>
      <c r="CA100">
        <v>77</v>
      </c>
      <c r="CB100">
        <v>78</v>
      </c>
      <c r="CC100">
        <v>79</v>
      </c>
      <c r="CD100">
        <v>80</v>
      </c>
      <c r="CE100">
        <v>81</v>
      </c>
      <c r="CF100">
        <v>82</v>
      </c>
      <c r="CG100">
        <v>83</v>
      </c>
      <c r="CH100">
        <v>84</v>
      </c>
      <c r="CI100">
        <v>85</v>
      </c>
      <c r="CJ100">
        <v>86</v>
      </c>
      <c r="CK100">
        <v>87</v>
      </c>
      <c r="CL100">
        <v>88</v>
      </c>
      <c r="CM100">
        <v>89</v>
      </c>
      <c r="CN100">
        <v>90</v>
      </c>
      <c r="CO100">
        <v>91</v>
      </c>
      <c r="CP100">
        <v>92</v>
      </c>
      <c r="CQ100">
        <v>93</v>
      </c>
      <c r="CR100">
        <v>94</v>
      </c>
      <c r="CS100">
        <v>95</v>
      </c>
      <c r="CT100">
        <v>96</v>
      </c>
      <c r="CU100">
        <v>97</v>
      </c>
      <c r="CV100">
        <v>98</v>
      </c>
      <c r="CW100">
        <v>99</v>
      </c>
      <c r="CX100">
        <v>100</v>
      </c>
      <c r="CY100">
        <v>101</v>
      </c>
      <c r="CZ100">
        <v>102</v>
      </c>
      <c r="DA100">
        <v>103</v>
      </c>
      <c r="DB100">
        <v>104</v>
      </c>
      <c r="DC100">
        <v>105</v>
      </c>
      <c r="DD100">
        <v>106</v>
      </c>
      <c r="DE100">
        <v>107</v>
      </c>
      <c r="DF100">
        <v>108</v>
      </c>
      <c r="DG100">
        <v>109</v>
      </c>
      <c r="DH100">
        <v>110</v>
      </c>
      <c r="DI100">
        <v>111</v>
      </c>
      <c r="DJ100">
        <v>112</v>
      </c>
      <c r="DK100">
        <v>113</v>
      </c>
      <c r="DL100">
        <v>114</v>
      </c>
      <c r="DM100">
        <v>115</v>
      </c>
      <c r="DN100">
        <v>116</v>
      </c>
      <c r="DO100">
        <v>117</v>
      </c>
      <c r="DP100">
        <v>118</v>
      </c>
      <c r="DQ100">
        <v>119</v>
      </c>
      <c r="DR100">
        <v>120</v>
      </c>
      <c r="DS100">
        <v>121</v>
      </c>
      <c r="DT100">
        <v>122</v>
      </c>
      <c r="DU100">
        <v>123</v>
      </c>
      <c r="DV100">
        <v>124</v>
      </c>
      <c r="DW100">
        <v>125</v>
      </c>
      <c r="DX100">
        <v>126</v>
      </c>
      <c r="DY100">
        <v>127</v>
      </c>
      <c r="DZ100">
        <v>128</v>
      </c>
      <c r="EA100">
        <v>129</v>
      </c>
      <c r="EB100">
        <v>130</v>
      </c>
      <c r="EC100">
        <v>131</v>
      </c>
      <c r="ED100">
        <v>132</v>
      </c>
      <c r="EE100">
        <v>133</v>
      </c>
      <c r="EF100">
        <v>134</v>
      </c>
      <c r="EG100">
        <v>135</v>
      </c>
      <c r="EH100">
        <v>136</v>
      </c>
      <c r="EI100">
        <v>137</v>
      </c>
      <c r="EJ100">
        <v>138</v>
      </c>
      <c r="EK100">
        <v>139</v>
      </c>
      <c r="EL100">
        <v>140</v>
      </c>
      <c r="EM100">
        <v>141</v>
      </c>
      <c r="EN100">
        <v>142</v>
      </c>
      <c r="EO100">
        <v>143</v>
      </c>
      <c r="EP100">
        <v>144</v>
      </c>
      <c r="EQ100">
        <v>145</v>
      </c>
      <c r="ER100">
        <v>146</v>
      </c>
      <c r="ES100">
        <v>147</v>
      </c>
      <c r="ET100">
        <v>148</v>
      </c>
      <c r="EU100">
        <v>149</v>
      </c>
      <c r="EV100">
        <v>150</v>
      </c>
      <c r="EW100">
        <v>151</v>
      </c>
      <c r="EX100">
        <v>152</v>
      </c>
      <c r="EY100">
        <v>153</v>
      </c>
      <c r="EZ100">
        <v>154</v>
      </c>
      <c r="FA100">
        <v>155</v>
      </c>
      <c r="FB100">
        <v>156</v>
      </c>
      <c r="FC100">
        <v>157</v>
      </c>
      <c r="FD100">
        <v>158</v>
      </c>
      <c r="FE100">
        <v>159</v>
      </c>
      <c r="FF100">
        <v>160</v>
      </c>
      <c r="FG100">
        <v>161</v>
      </c>
      <c r="FH100">
        <v>162</v>
      </c>
      <c r="FI100">
        <v>163</v>
      </c>
      <c r="FJ100">
        <v>164</v>
      </c>
      <c r="FK100">
        <v>165</v>
      </c>
      <c r="FL100">
        <v>166</v>
      </c>
      <c r="FM100">
        <v>167</v>
      </c>
      <c r="FN100">
        <v>168</v>
      </c>
      <c r="FO100">
        <v>169</v>
      </c>
      <c r="FP100">
        <v>170</v>
      </c>
      <c r="FQ100">
        <v>171</v>
      </c>
      <c r="FR100">
        <v>172</v>
      </c>
      <c r="FS100">
        <v>173</v>
      </c>
      <c r="FT100">
        <v>174</v>
      </c>
      <c r="FU100">
        <v>175</v>
      </c>
      <c r="FV100">
        <v>176</v>
      </c>
      <c r="FW100">
        <v>177</v>
      </c>
      <c r="FX100">
        <v>178</v>
      </c>
      <c r="FY100">
        <v>179</v>
      </c>
      <c r="FZ100">
        <v>180</v>
      </c>
      <c r="GA100">
        <v>181</v>
      </c>
      <c r="GB100">
        <v>182</v>
      </c>
      <c r="GC100">
        <v>183</v>
      </c>
      <c r="GD100">
        <v>184</v>
      </c>
      <c r="GE100">
        <v>185</v>
      </c>
      <c r="GF100">
        <v>186</v>
      </c>
      <c r="GG100">
        <v>187</v>
      </c>
      <c r="GH100">
        <v>188</v>
      </c>
      <c r="GI100">
        <v>189</v>
      </c>
      <c r="GJ100">
        <v>190</v>
      </c>
      <c r="GK100">
        <v>191</v>
      </c>
      <c r="GL100">
        <v>192</v>
      </c>
      <c r="GM100">
        <v>193</v>
      </c>
      <c r="GN100">
        <v>194</v>
      </c>
      <c r="GO100">
        <v>195</v>
      </c>
      <c r="GP100">
        <v>196</v>
      </c>
      <c r="GQ100">
        <v>197</v>
      </c>
      <c r="GR100">
        <v>198</v>
      </c>
      <c r="GS100">
        <v>199</v>
      </c>
      <c r="GT100">
        <v>200</v>
      </c>
      <c r="GU100">
        <v>201</v>
      </c>
      <c r="GV100">
        <v>202</v>
      </c>
      <c r="GW100">
        <v>203</v>
      </c>
      <c r="GX100">
        <v>204</v>
      </c>
      <c r="GY100">
        <v>205</v>
      </c>
      <c r="GZ100">
        <v>206</v>
      </c>
      <c r="HA100">
        <v>207</v>
      </c>
      <c r="HB100">
        <v>208</v>
      </c>
      <c r="HC100">
        <v>209</v>
      </c>
      <c r="HD100">
        <v>210</v>
      </c>
      <c r="HE100">
        <v>211</v>
      </c>
      <c r="HF100">
        <v>212</v>
      </c>
      <c r="HG100">
        <v>213</v>
      </c>
      <c r="HH100">
        <v>214</v>
      </c>
      <c r="HI100">
        <v>215</v>
      </c>
      <c r="HJ100">
        <v>216</v>
      </c>
      <c r="HK100">
        <v>217</v>
      </c>
      <c r="HL100">
        <v>218</v>
      </c>
      <c r="HM100">
        <v>219</v>
      </c>
      <c r="HN100">
        <v>220</v>
      </c>
      <c r="HO100">
        <v>221</v>
      </c>
      <c r="HP100">
        <v>222</v>
      </c>
      <c r="HQ100">
        <v>223</v>
      </c>
      <c r="HR100">
        <v>224</v>
      </c>
      <c r="HS100">
        <v>225</v>
      </c>
      <c r="HT100">
        <v>226</v>
      </c>
      <c r="HU100">
        <v>227</v>
      </c>
      <c r="HV100">
        <v>228</v>
      </c>
      <c r="HW100">
        <v>229</v>
      </c>
      <c r="HX100">
        <v>230</v>
      </c>
      <c r="HY100">
        <v>231</v>
      </c>
      <c r="HZ100">
        <v>232</v>
      </c>
      <c r="IA100">
        <v>233</v>
      </c>
      <c r="IB100">
        <v>234</v>
      </c>
      <c r="IC100">
        <v>235</v>
      </c>
      <c r="ID100">
        <v>236</v>
      </c>
      <c r="IE100">
        <v>237</v>
      </c>
      <c r="IF100">
        <v>238</v>
      </c>
      <c r="IG100">
        <v>239</v>
      </c>
      <c r="IH100">
        <v>240</v>
      </c>
    </row>
    <row r="101" spans="1:242" ht="12.75">
      <c r="A101" s="1" t="s">
        <v>58</v>
      </c>
      <c r="B101" s="10" t="s">
        <v>19</v>
      </c>
      <c r="C101" s="28">
        <f>PPMT(0.08/12,C$100,240,-200000,0)</f>
        <v>339.54680465359775</v>
      </c>
      <c r="D101" s="28">
        <f aca="true" t="shared" si="18" ref="D101:S101">PPMT(0.08/12,D$100,240,-200000,0)</f>
        <v>341.8104500179552</v>
      </c>
      <c r="E101" s="28">
        <f t="shared" si="18"/>
        <v>344.0891863514082</v>
      </c>
      <c r="F101" s="28">
        <f t="shared" si="18"/>
        <v>346.38311426041764</v>
      </c>
      <c r="G101" s="28">
        <f t="shared" si="18"/>
        <v>348.69233502215343</v>
      </c>
      <c r="H101" s="28">
        <f t="shared" si="18"/>
        <v>351.0169505889678</v>
      </c>
      <c r="I101" s="28">
        <f t="shared" si="18"/>
        <v>353.3570635928943</v>
      </c>
      <c r="J101" s="28">
        <f t="shared" si="18"/>
        <v>355.71277735018043</v>
      </c>
      <c r="K101" s="28">
        <f t="shared" si="18"/>
        <v>358.08419586584796</v>
      </c>
      <c r="L101" s="28">
        <f t="shared" si="18"/>
        <v>360.47142383828714</v>
      </c>
      <c r="M101" s="28">
        <f t="shared" si="18"/>
        <v>362.87456666387584</v>
      </c>
      <c r="N101" s="28">
        <f t="shared" si="18"/>
        <v>365.2937304416348</v>
      </c>
      <c r="O101" s="28">
        <f t="shared" si="18"/>
        <v>367.7290219779122</v>
      </c>
      <c r="P101" s="28">
        <f t="shared" si="18"/>
        <v>370.1805487910983</v>
      </c>
      <c r="Q101" s="28">
        <f t="shared" si="18"/>
        <v>372.64841911637245</v>
      </c>
      <c r="R101" s="28">
        <f t="shared" si="18"/>
        <v>375.1327419104814</v>
      </c>
      <c r="S101" s="28">
        <f t="shared" si="18"/>
        <v>377.6336268565515</v>
      </c>
      <c r="T101" s="28">
        <f aca="true" t="shared" si="19" ref="T101:AI101">PPMT(0.08/12,T$100,240,-200000,0)</f>
        <v>380.1511843689284</v>
      </c>
      <c r="U101" s="28">
        <f t="shared" si="19"/>
        <v>382.6855255980545</v>
      </c>
      <c r="V101" s="28">
        <f t="shared" si="19"/>
        <v>385.2367624353749</v>
      </c>
      <c r="W101" s="28">
        <f t="shared" si="19"/>
        <v>387.8050075182773</v>
      </c>
      <c r="X101" s="28">
        <f t="shared" si="19"/>
        <v>390.3903742350658</v>
      </c>
      <c r="Y101" s="28">
        <f t="shared" si="19"/>
        <v>392.99297672996636</v>
      </c>
      <c r="Z101" s="28">
        <f t="shared" si="19"/>
        <v>395.6129299081663</v>
      </c>
      <c r="AA101" s="28">
        <f t="shared" si="19"/>
        <v>398.250349440887</v>
      </c>
      <c r="AB101" s="28">
        <f t="shared" si="19"/>
        <v>400.9053517704931</v>
      </c>
      <c r="AC101" s="28">
        <f t="shared" si="19"/>
        <v>403.5780541156296</v>
      </c>
      <c r="AD101" s="28">
        <f t="shared" si="19"/>
        <v>406.2685744764003</v>
      </c>
      <c r="AE101" s="28">
        <f t="shared" si="19"/>
        <v>408.9770316395766</v>
      </c>
      <c r="AF101" s="28">
        <f t="shared" si="19"/>
        <v>411.70354518384033</v>
      </c>
      <c r="AG101" s="28">
        <f t="shared" si="19"/>
        <v>414.4482354850659</v>
      </c>
      <c r="AH101" s="28">
        <f t="shared" si="19"/>
        <v>417.21122372163313</v>
      </c>
      <c r="AI101" s="28">
        <f t="shared" si="19"/>
        <v>419.99263187977726</v>
      </c>
      <c r="AJ101" s="28">
        <f aca="true" t="shared" si="20" ref="AJ101:AY101">PPMT(0.08/12,AJ$100,240,-200000,0)</f>
        <v>422.79258275897564</v>
      </c>
      <c r="AK101" s="28">
        <f t="shared" si="20"/>
        <v>425.61119997736887</v>
      </c>
      <c r="AL101" s="28">
        <f t="shared" si="20"/>
        <v>428.448607977218</v>
      </c>
      <c r="AM101" s="28">
        <f t="shared" si="20"/>
        <v>431.3049320303992</v>
      </c>
      <c r="AN101" s="28">
        <f t="shared" si="20"/>
        <v>434.18029824393534</v>
      </c>
      <c r="AO101" s="28">
        <f t="shared" si="20"/>
        <v>437.07483356556145</v>
      </c>
      <c r="AP101" s="28">
        <f t="shared" si="20"/>
        <v>439.9886657893319</v>
      </c>
      <c r="AQ101" s="28">
        <f t="shared" si="20"/>
        <v>442.92192356126066</v>
      </c>
      <c r="AR101" s="28">
        <f t="shared" si="20"/>
        <v>445.8747363850025</v>
      </c>
      <c r="AS101" s="28">
        <f t="shared" si="20"/>
        <v>448.84723462756915</v>
      </c>
      <c r="AT101" s="28">
        <f t="shared" si="20"/>
        <v>451.8395495250859</v>
      </c>
      <c r="AU101" s="28">
        <f t="shared" si="20"/>
        <v>454.8518131885869</v>
      </c>
      <c r="AV101" s="28">
        <f t="shared" si="20"/>
        <v>457.884158609844</v>
      </c>
      <c r="AW101" s="28">
        <f t="shared" si="20"/>
        <v>460.93671966724287</v>
      </c>
      <c r="AX101" s="28">
        <f t="shared" si="20"/>
        <v>464.0096311316913</v>
      </c>
      <c r="AY101" s="28">
        <f t="shared" si="20"/>
        <v>467.1030286725688</v>
      </c>
      <c r="AZ101" s="28">
        <f aca="true" t="shared" si="21" ref="AZ101:BO101">PPMT(0.08/12,AZ$100,240,-200000,0)</f>
        <v>470.2170488637196</v>
      </c>
      <c r="BA101" s="28">
        <f t="shared" si="21"/>
        <v>473.3518291894777</v>
      </c>
      <c r="BB101" s="28">
        <f t="shared" si="21"/>
        <v>476.50750805074085</v>
      </c>
      <c r="BC101" s="28">
        <f t="shared" si="21"/>
        <v>479.68422477107924</v>
      </c>
      <c r="BD101" s="28">
        <f t="shared" si="21"/>
        <v>482.8821196028862</v>
      </c>
      <c r="BE101" s="28">
        <f t="shared" si="21"/>
        <v>486.1013337335719</v>
      </c>
      <c r="BF101" s="28">
        <f t="shared" si="21"/>
        <v>489.3420092917959</v>
      </c>
      <c r="BG101" s="28">
        <f t="shared" si="21"/>
        <v>492.604289353741</v>
      </c>
      <c r="BH101" s="28">
        <f t="shared" si="21"/>
        <v>495.8883179494328</v>
      </c>
      <c r="BI101" s="28">
        <f t="shared" si="21"/>
        <v>499.1942400690955</v>
      </c>
      <c r="BJ101" s="28">
        <f t="shared" si="21"/>
        <v>502.52220166955635</v>
      </c>
      <c r="BK101" s="28">
        <f t="shared" si="21"/>
        <v>505.8723496806865</v>
      </c>
      <c r="BL101" s="28">
        <f t="shared" si="21"/>
        <v>509.2448320118913</v>
      </c>
      <c r="BM101" s="28">
        <f t="shared" si="21"/>
        <v>512.6397975586369</v>
      </c>
      <c r="BN101" s="28">
        <f t="shared" si="21"/>
        <v>516.0573962090277</v>
      </c>
      <c r="BO101" s="28">
        <f t="shared" si="21"/>
        <v>519.4977788504216</v>
      </c>
      <c r="BP101" s="28">
        <f aca="true" t="shared" si="22" ref="BP101:CE101">PPMT(0.08/12,BP$100,240,-200000,0)</f>
        <v>522.961097376091</v>
      </c>
      <c r="BQ101" s="28">
        <f t="shared" si="22"/>
        <v>526.447504691931</v>
      </c>
      <c r="BR101" s="28">
        <f t="shared" si="22"/>
        <v>529.9571547232108</v>
      </c>
      <c r="BS101" s="28">
        <f t="shared" si="22"/>
        <v>533.4902024213654</v>
      </c>
      <c r="BT101" s="28">
        <f t="shared" si="22"/>
        <v>537.0468037708413</v>
      </c>
      <c r="BU101" s="28">
        <f t="shared" si="22"/>
        <v>540.6271157959804</v>
      </c>
      <c r="BV101" s="28">
        <f t="shared" si="22"/>
        <v>544.2312965679534</v>
      </c>
      <c r="BW101" s="28">
        <f t="shared" si="22"/>
        <v>547.8595052117396</v>
      </c>
      <c r="BX101" s="28">
        <f t="shared" si="22"/>
        <v>551.5119019131512</v>
      </c>
      <c r="BY101" s="28">
        <f t="shared" si="22"/>
        <v>555.1886479259058</v>
      </c>
      <c r="BZ101" s="28">
        <f t="shared" si="22"/>
        <v>558.8899055787449</v>
      </c>
      <c r="CA101" s="28">
        <f t="shared" si="22"/>
        <v>562.6158382826034</v>
      </c>
      <c r="CB101" s="28">
        <f t="shared" si="22"/>
        <v>566.3666105378209</v>
      </c>
      <c r="CC101" s="28">
        <f t="shared" si="22"/>
        <v>570.142387941406</v>
      </c>
      <c r="CD101" s="28">
        <f t="shared" si="22"/>
        <v>573.9433371943483</v>
      </c>
      <c r="CE101" s="28">
        <f t="shared" si="22"/>
        <v>577.7696261089775</v>
      </c>
      <c r="CF101" s="28">
        <f aca="true" t="shared" si="23" ref="CF101:CU101">PPMT(0.08/12,CF$100,240,-200000,0)</f>
        <v>581.6214236163707</v>
      </c>
      <c r="CG101" s="28">
        <f t="shared" si="23"/>
        <v>585.498899773813</v>
      </c>
      <c r="CH101" s="28">
        <f t="shared" si="23"/>
        <v>589.4022257723052</v>
      </c>
      <c r="CI101" s="28">
        <f t="shared" si="23"/>
        <v>593.3315739441207</v>
      </c>
      <c r="CJ101" s="28">
        <f t="shared" si="23"/>
        <v>597.2871177704149</v>
      </c>
      <c r="CK101" s="28">
        <f t="shared" si="23"/>
        <v>601.269031888884</v>
      </c>
      <c r="CL101" s="28">
        <f t="shared" si="23"/>
        <v>605.2774921014764</v>
      </c>
      <c r="CM101" s="28">
        <f t="shared" si="23"/>
        <v>609.3126753821532</v>
      </c>
      <c r="CN101" s="28">
        <f t="shared" si="23"/>
        <v>613.3747598847008</v>
      </c>
      <c r="CO101" s="28">
        <f t="shared" si="23"/>
        <v>617.463924950599</v>
      </c>
      <c r="CP101" s="28">
        <f t="shared" si="23"/>
        <v>621.5803511169358</v>
      </c>
      <c r="CQ101" s="28">
        <f t="shared" si="23"/>
        <v>625.7242201243821</v>
      </c>
      <c r="CR101" s="28">
        <f t="shared" si="23"/>
        <v>629.8957149252115</v>
      </c>
      <c r="CS101" s="28">
        <f t="shared" si="23"/>
        <v>634.0950196913795</v>
      </c>
      <c r="CT101" s="28">
        <f t="shared" si="23"/>
        <v>638.3223198226549</v>
      </c>
      <c r="CU101" s="28">
        <f t="shared" si="23"/>
        <v>642.5778019548061</v>
      </c>
      <c r="CV101" s="28">
        <f aca="true" t="shared" si="24" ref="CV101:DK101">PPMT(0.08/12,CV$100,240,-200000,0)</f>
        <v>646.861653967838</v>
      </c>
      <c r="CW101" s="28">
        <f t="shared" si="24"/>
        <v>651.1740649942906</v>
      </c>
      <c r="CX101" s="28">
        <f t="shared" si="24"/>
        <v>655.5152254275857</v>
      </c>
      <c r="CY101" s="28">
        <f t="shared" si="24"/>
        <v>659.8853269304365</v>
      </c>
      <c r="CZ101" s="28">
        <f t="shared" si="24"/>
        <v>664.2845624433056</v>
      </c>
      <c r="DA101" s="28">
        <f t="shared" si="24"/>
        <v>668.7131261929278</v>
      </c>
      <c r="DB101" s="28">
        <f t="shared" si="24"/>
        <v>673.1712137008806</v>
      </c>
      <c r="DC101" s="28">
        <f t="shared" si="24"/>
        <v>677.65902179222</v>
      </c>
      <c r="DD101" s="28">
        <f t="shared" si="24"/>
        <v>682.1767486041678</v>
      </c>
      <c r="DE101" s="28">
        <f t="shared" si="24"/>
        <v>686.7245935948624</v>
      </c>
      <c r="DF101" s="28">
        <f t="shared" si="24"/>
        <v>691.3027575521618</v>
      </c>
      <c r="DG101" s="28">
        <f t="shared" si="24"/>
        <v>695.9114426025088</v>
      </c>
      <c r="DH101" s="28">
        <f t="shared" si="24"/>
        <v>700.5508522198594</v>
      </c>
      <c r="DI101" s="28">
        <f t="shared" si="24"/>
        <v>705.2211912346577</v>
      </c>
      <c r="DJ101" s="28">
        <f t="shared" si="24"/>
        <v>709.9226658428892</v>
      </c>
      <c r="DK101" s="28">
        <f t="shared" si="24"/>
        <v>714.6554836151748</v>
      </c>
      <c r="DL101" s="28">
        <f aca="true" t="shared" si="25" ref="DL101:EA101">PPMT(0.08/12,DL$100,240,-200000,0)</f>
        <v>719.4198535059427</v>
      </c>
      <c r="DM101" s="28">
        <f t="shared" si="25"/>
        <v>724.2159858626492</v>
      </c>
      <c r="DN101" s="28">
        <f t="shared" si="25"/>
        <v>729.0440924350669</v>
      </c>
      <c r="DO101" s="28">
        <f t="shared" si="25"/>
        <v>733.9043863846334</v>
      </c>
      <c r="DP101" s="28">
        <f t="shared" si="25"/>
        <v>738.7970822938644</v>
      </c>
      <c r="DQ101" s="28">
        <f t="shared" si="25"/>
        <v>743.7223961758237</v>
      </c>
      <c r="DR101" s="28">
        <f t="shared" si="25"/>
        <v>748.6805454836623</v>
      </c>
      <c r="DS101" s="28">
        <f t="shared" si="25"/>
        <v>753.6717491202204</v>
      </c>
      <c r="DT101" s="28">
        <f t="shared" si="25"/>
        <v>758.6962274476886</v>
      </c>
      <c r="DU101" s="28">
        <f t="shared" si="25"/>
        <v>763.7542022973396</v>
      </c>
      <c r="DV101" s="28">
        <f t="shared" si="25"/>
        <v>768.845896979322</v>
      </c>
      <c r="DW101" s="28">
        <f t="shared" si="25"/>
        <v>773.9715362925176</v>
      </c>
      <c r="DX101" s="28">
        <f t="shared" si="25"/>
        <v>779.1313465344676</v>
      </c>
      <c r="DY101" s="28">
        <f t="shared" si="25"/>
        <v>784.3255555113634</v>
      </c>
      <c r="DZ101" s="28">
        <f t="shared" si="25"/>
        <v>789.5543925481056</v>
      </c>
      <c r="EA101" s="28">
        <f t="shared" si="25"/>
        <v>794.8180884984264</v>
      </c>
      <c r="EB101" s="28">
        <f aca="true" t="shared" si="26" ref="EB101:EQ101">PPMT(0.08/12,EB$100,240,-200000,0)</f>
        <v>800.116875755083</v>
      </c>
      <c r="EC101" s="28">
        <f t="shared" si="26"/>
        <v>805.4509882601168</v>
      </c>
      <c r="ED101" s="28">
        <f t="shared" si="26"/>
        <v>810.8206615151837</v>
      </c>
      <c r="EE101" s="28">
        <f t="shared" si="26"/>
        <v>816.2261325919519</v>
      </c>
      <c r="EF101" s="28">
        <f t="shared" si="26"/>
        <v>821.6676401425646</v>
      </c>
      <c r="EG101" s="28">
        <f t="shared" si="26"/>
        <v>827.1454244101819</v>
      </c>
      <c r="EH101" s="28">
        <f t="shared" si="26"/>
        <v>832.6597272395832</v>
      </c>
      <c r="EI101" s="28">
        <f t="shared" si="26"/>
        <v>838.210792087847</v>
      </c>
      <c r="EJ101" s="28">
        <f t="shared" si="26"/>
        <v>843.7988640350992</v>
      </c>
      <c r="EK101" s="28">
        <f t="shared" si="26"/>
        <v>849.4241897953328</v>
      </c>
      <c r="EL101" s="28">
        <f t="shared" si="26"/>
        <v>855.0870177273018</v>
      </c>
      <c r="EM101" s="28">
        <f t="shared" si="26"/>
        <v>860.7875978454839</v>
      </c>
      <c r="EN101" s="28">
        <f t="shared" si="26"/>
        <v>866.5261818311201</v>
      </c>
      <c r="EO101" s="28">
        <f t="shared" si="26"/>
        <v>872.3030230433277</v>
      </c>
      <c r="EP101" s="28">
        <f t="shared" si="26"/>
        <v>878.1183765302832</v>
      </c>
      <c r="EQ101" s="28">
        <f t="shared" si="26"/>
        <v>883.9724990404851</v>
      </c>
      <c r="ER101" s="28">
        <f aca="true" t="shared" si="27" ref="ER101:FG101">PPMT(0.08/12,ER$100,240,-200000,0)</f>
        <v>889.8656490340883</v>
      </c>
      <c r="ES101" s="28">
        <f t="shared" si="27"/>
        <v>895.7980866943157</v>
      </c>
      <c r="ET101" s="28">
        <f t="shared" si="27"/>
        <v>901.7700739389445</v>
      </c>
      <c r="EU101" s="28">
        <f t="shared" si="27"/>
        <v>907.7818744318704</v>
      </c>
      <c r="EV101" s="28">
        <f t="shared" si="27"/>
        <v>913.8337535947495</v>
      </c>
      <c r="EW101" s="28">
        <f t="shared" si="27"/>
        <v>919.9259786187147</v>
      </c>
      <c r="EX101" s="28">
        <f t="shared" si="27"/>
        <v>926.0588184761725</v>
      </c>
      <c r="EY101" s="28">
        <f t="shared" si="27"/>
        <v>932.2325439326803</v>
      </c>
      <c r="EZ101" s="28">
        <f t="shared" si="27"/>
        <v>938.4474275588985</v>
      </c>
      <c r="FA101" s="28">
        <f t="shared" si="27"/>
        <v>944.703743742624</v>
      </c>
      <c r="FB101" s="28">
        <f t="shared" si="27"/>
        <v>951.0017687009081</v>
      </c>
      <c r="FC101" s="28">
        <f t="shared" si="27"/>
        <v>957.341780492247</v>
      </c>
      <c r="FD101" s="28">
        <f t="shared" si="27"/>
        <v>963.7240590288623</v>
      </c>
      <c r="FE101" s="28">
        <f t="shared" si="27"/>
        <v>970.1488860890541</v>
      </c>
      <c r="FF101" s="28">
        <f t="shared" si="27"/>
        <v>976.6165453296488</v>
      </c>
      <c r="FG101" s="28">
        <f t="shared" si="27"/>
        <v>983.1273222985122</v>
      </c>
      <c r="FH101" s="28">
        <f aca="true" t="shared" si="28" ref="FH101:FW101">PPMT(0.08/12,FH$100,240,-200000,0)</f>
        <v>989.6815044471699</v>
      </c>
      <c r="FI101" s="28">
        <f t="shared" si="28"/>
        <v>996.2793811434838</v>
      </c>
      <c r="FJ101" s="28">
        <f t="shared" si="28"/>
        <v>1002.9212436844405</v>
      </c>
      <c r="FK101" s="28">
        <f t="shared" si="28"/>
        <v>1009.6073853090037</v>
      </c>
      <c r="FL101" s="28">
        <f t="shared" si="28"/>
        <v>1016.338101211063</v>
      </c>
      <c r="FM101" s="28">
        <f t="shared" si="28"/>
        <v>1023.1136885524704</v>
      </c>
      <c r="FN101" s="28">
        <f t="shared" si="28"/>
        <v>1029.934446476153</v>
      </c>
      <c r="FO101" s="28">
        <f t="shared" si="28"/>
        <v>1036.8006761193271</v>
      </c>
      <c r="FP101" s="28">
        <f t="shared" si="28"/>
        <v>1043.712680626789</v>
      </c>
      <c r="FQ101" s="28">
        <f t="shared" si="28"/>
        <v>1050.6707651643014</v>
      </c>
      <c r="FR101" s="28">
        <f t="shared" si="28"/>
        <v>1057.6752369320634</v>
      </c>
      <c r="FS101" s="28">
        <f t="shared" si="28"/>
        <v>1064.7264051782774</v>
      </c>
      <c r="FT101" s="28">
        <f t="shared" si="28"/>
        <v>1071.8245812127989</v>
      </c>
      <c r="FU101" s="28">
        <f t="shared" si="28"/>
        <v>1078.9700784208844</v>
      </c>
      <c r="FV101" s="28">
        <f t="shared" si="28"/>
        <v>1086.1632122770231</v>
      </c>
      <c r="FW101" s="28">
        <f t="shared" si="28"/>
        <v>1093.4043003588704</v>
      </c>
      <c r="FX101" s="28">
        <f aca="true" t="shared" si="29" ref="FX101:GM101">PPMT(0.08/12,FX$100,240,-200000,0)</f>
        <v>1100.693662361262</v>
      </c>
      <c r="FY101" s="28">
        <f t="shared" si="29"/>
        <v>1108.031620110337</v>
      </c>
      <c r="FZ101" s="28">
        <f t="shared" si="29"/>
        <v>1115.4184975777396</v>
      </c>
      <c r="GA101" s="28">
        <f t="shared" si="29"/>
        <v>1122.8546208949247</v>
      </c>
      <c r="GB101" s="28">
        <f t="shared" si="29"/>
        <v>1130.3403183675573</v>
      </c>
      <c r="GC101" s="28">
        <f t="shared" si="29"/>
        <v>1137.875920490008</v>
      </c>
      <c r="GD101" s="28">
        <f t="shared" si="29"/>
        <v>1145.4617599599414</v>
      </c>
      <c r="GE101" s="28">
        <f t="shared" si="29"/>
        <v>1153.0981716930073</v>
      </c>
      <c r="GF101" s="28">
        <f t="shared" si="29"/>
        <v>1160.7854928376269</v>
      </c>
      <c r="GG101" s="28">
        <f t="shared" si="29"/>
        <v>1168.524062789878</v>
      </c>
      <c r="GH101" s="28">
        <f t="shared" si="29"/>
        <v>1176.3142232084772</v>
      </c>
      <c r="GI101" s="28">
        <f t="shared" si="29"/>
        <v>1184.156318029867</v>
      </c>
      <c r="GJ101" s="28">
        <f t="shared" si="29"/>
        <v>1192.0506934834</v>
      </c>
      <c r="GK101" s="28">
        <f t="shared" si="29"/>
        <v>1199.9976981066216</v>
      </c>
      <c r="GL101" s="28">
        <f t="shared" si="29"/>
        <v>1207.9976827606667</v>
      </c>
      <c r="GM101" s="28">
        <f t="shared" si="29"/>
        <v>1216.0510006457373</v>
      </c>
      <c r="GN101" s="28">
        <f aca="true" t="shared" si="30" ref="GN101:HC101">PPMT(0.08/12,GN$100,240,-200000,0)</f>
        <v>1224.158007316708</v>
      </c>
      <c r="GO101" s="28">
        <f t="shared" si="30"/>
        <v>1232.3190606988192</v>
      </c>
      <c r="GP101" s="28">
        <f t="shared" si="30"/>
        <v>1240.5345211034787</v>
      </c>
      <c r="GQ101" s="28">
        <f t="shared" si="30"/>
        <v>1248.8047512441688</v>
      </c>
      <c r="GR101" s="28">
        <f t="shared" si="30"/>
        <v>1257.1301162524624</v>
      </c>
      <c r="GS101" s="28">
        <f t="shared" si="30"/>
        <v>1265.5109836941454</v>
      </c>
      <c r="GT101" s="28">
        <f t="shared" si="30"/>
        <v>1273.9477235854395</v>
      </c>
      <c r="GU101" s="28">
        <f t="shared" si="30"/>
        <v>1282.4407084093423</v>
      </c>
      <c r="GV101" s="28">
        <f t="shared" si="30"/>
        <v>1290.9903131320716</v>
      </c>
      <c r="GW101" s="28">
        <f t="shared" si="30"/>
        <v>1299.5969152196194</v>
      </c>
      <c r="GX101" s="28">
        <f t="shared" si="30"/>
        <v>1308.2608946544158</v>
      </c>
      <c r="GY101" s="28">
        <f t="shared" si="30"/>
        <v>1316.9826339521119</v>
      </c>
      <c r="GZ101" s="28">
        <f t="shared" si="30"/>
        <v>1325.7625181784597</v>
      </c>
      <c r="HA101" s="28">
        <f t="shared" si="30"/>
        <v>1334.600934966316</v>
      </c>
      <c r="HB101" s="28">
        <f t="shared" si="30"/>
        <v>1343.4982745327584</v>
      </c>
      <c r="HC101" s="28">
        <f t="shared" si="30"/>
        <v>1352.4549296963098</v>
      </c>
      <c r="HD101" s="28">
        <f aca="true" t="shared" si="31" ref="HD101:HS101">PPMT(0.08/12,HD$100,240,-200000,0)</f>
        <v>1361.471295894285</v>
      </c>
      <c r="HE101" s="28">
        <f t="shared" si="31"/>
        <v>1370.5477712002466</v>
      </c>
      <c r="HF101" s="28">
        <f t="shared" si="31"/>
        <v>1379.684756341582</v>
      </c>
      <c r="HG101" s="28">
        <f t="shared" si="31"/>
        <v>1388.882654717192</v>
      </c>
      <c r="HH101" s="28">
        <f t="shared" si="31"/>
        <v>1398.1418724153068</v>
      </c>
      <c r="HI101" s="28">
        <f t="shared" si="31"/>
        <v>1407.4628182314088</v>
      </c>
      <c r="HJ101" s="28">
        <f t="shared" si="31"/>
        <v>1416.8459036862841</v>
      </c>
      <c r="HK101" s="28">
        <f t="shared" si="31"/>
        <v>1426.2915430441933</v>
      </c>
      <c r="HL101" s="28">
        <f t="shared" si="31"/>
        <v>1435.8001533311535</v>
      </c>
      <c r="HM101" s="28">
        <f t="shared" si="31"/>
        <v>1445.372154353362</v>
      </c>
      <c r="HN101" s="28">
        <f t="shared" si="31"/>
        <v>1455.007968715718</v>
      </c>
      <c r="HO101" s="28">
        <f t="shared" si="31"/>
        <v>1464.7080218404897</v>
      </c>
      <c r="HP101" s="28">
        <f t="shared" si="31"/>
        <v>1474.4727419860926</v>
      </c>
      <c r="HQ101" s="28">
        <f t="shared" si="31"/>
        <v>1484.3025602659995</v>
      </c>
      <c r="HR101" s="28">
        <f t="shared" si="31"/>
        <v>1494.1979106677727</v>
      </c>
      <c r="HS101" s="28">
        <f t="shared" si="31"/>
        <v>1504.1592300722252</v>
      </c>
      <c r="HT101" s="28">
        <f aca="true" t="shared" si="32" ref="HT101:IH101">PPMT(0.08/12,HT$100,240,-200000,0)</f>
        <v>1514.1869582727047</v>
      </c>
      <c r="HU101" s="28">
        <f t="shared" si="32"/>
        <v>1524.2815379945243</v>
      </c>
      <c r="HV101" s="28">
        <f t="shared" si="32"/>
        <v>1534.443414914487</v>
      </c>
      <c r="HW101" s="28">
        <f t="shared" si="32"/>
        <v>1544.673037680584</v>
      </c>
      <c r="HX101" s="28">
        <f t="shared" si="32"/>
        <v>1554.9708579317876</v>
      </c>
      <c r="HY101" s="28">
        <f t="shared" si="32"/>
        <v>1565.3373303179994</v>
      </c>
      <c r="HZ101" s="28">
        <f t="shared" si="32"/>
        <v>1575.77291252012</v>
      </c>
      <c r="IA101" s="28">
        <f t="shared" si="32"/>
        <v>1586.2780652702531</v>
      </c>
      <c r="IB101" s="28">
        <f t="shared" si="32"/>
        <v>1596.8532523720542</v>
      </c>
      <c r="IC101" s="28">
        <f t="shared" si="32"/>
        <v>1607.4989407212008</v>
      </c>
      <c r="ID101" s="28">
        <f t="shared" si="32"/>
        <v>1618.2156003260102</v>
      </c>
      <c r="IE101" s="28">
        <f t="shared" si="32"/>
        <v>1629.0037043281832</v>
      </c>
      <c r="IF101" s="28">
        <f t="shared" si="32"/>
        <v>1639.8637290237045</v>
      </c>
      <c r="IG101" s="28">
        <f t="shared" si="32"/>
        <v>1650.7961538838626</v>
      </c>
      <c r="IH101" s="28">
        <f t="shared" si="32"/>
        <v>1661.8014615764214</v>
      </c>
    </row>
    <row r="102" ht="12.75">
      <c r="A102" s="13" t="s">
        <v>52</v>
      </c>
    </row>
    <row r="103" spans="1:242" ht="12.75">
      <c r="A103" s="22" t="s">
        <v>55</v>
      </c>
      <c r="B103">
        <v>0</v>
      </c>
      <c r="C103">
        <v>1</v>
      </c>
      <c r="D103">
        <v>2</v>
      </c>
      <c r="E103">
        <v>3</v>
      </c>
      <c r="F103">
        <v>4</v>
      </c>
      <c r="G103">
        <v>5</v>
      </c>
      <c r="H103">
        <v>6</v>
      </c>
      <c r="I103">
        <v>7</v>
      </c>
      <c r="J103">
        <v>8</v>
      </c>
      <c r="K103">
        <v>9</v>
      </c>
      <c r="L103">
        <v>10</v>
      </c>
      <c r="M103">
        <v>11</v>
      </c>
      <c r="N103">
        <v>12</v>
      </c>
      <c r="O103">
        <v>13</v>
      </c>
      <c r="P103">
        <v>14</v>
      </c>
      <c r="Q103">
        <v>15</v>
      </c>
      <c r="R103">
        <v>16</v>
      </c>
      <c r="S103">
        <v>17</v>
      </c>
      <c r="T103">
        <v>18</v>
      </c>
      <c r="U103">
        <v>19</v>
      </c>
      <c r="V103">
        <v>20</v>
      </c>
      <c r="W103">
        <v>21</v>
      </c>
      <c r="X103">
        <v>22</v>
      </c>
      <c r="Y103">
        <v>23</v>
      </c>
      <c r="Z103">
        <v>24</v>
      </c>
      <c r="AA103">
        <v>25</v>
      </c>
      <c r="AB103">
        <v>26</v>
      </c>
      <c r="AC103">
        <v>27</v>
      </c>
      <c r="AD103">
        <v>28</v>
      </c>
      <c r="AE103">
        <v>29</v>
      </c>
      <c r="AF103">
        <v>30</v>
      </c>
      <c r="AG103">
        <v>31</v>
      </c>
      <c r="AH103">
        <v>32</v>
      </c>
      <c r="AI103">
        <v>33</v>
      </c>
      <c r="AJ103">
        <v>34</v>
      </c>
      <c r="AK103">
        <v>35</v>
      </c>
      <c r="AL103">
        <v>36</v>
      </c>
      <c r="AM103">
        <v>37</v>
      </c>
      <c r="AN103">
        <v>38</v>
      </c>
      <c r="AO103">
        <v>39</v>
      </c>
      <c r="AP103">
        <v>40</v>
      </c>
      <c r="AQ103">
        <v>41</v>
      </c>
      <c r="AR103">
        <v>42</v>
      </c>
      <c r="AS103">
        <v>43</v>
      </c>
      <c r="AT103">
        <v>44</v>
      </c>
      <c r="AU103">
        <v>45</v>
      </c>
      <c r="AV103">
        <v>46</v>
      </c>
      <c r="AW103">
        <v>47</v>
      </c>
      <c r="AX103">
        <v>48</v>
      </c>
      <c r="AY103">
        <v>49</v>
      </c>
      <c r="AZ103">
        <v>50</v>
      </c>
      <c r="BA103">
        <v>51</v>
      </c>
      <c r="BB103">
        <v>52</v>
      </c>
      <c r="BC103">
        <v>53</v>
      </c>
      <c r="BD103">
        <v>54</v>
      </c>
      <c r="BE103">
        <v>55</v>
      </c>
      <c r="BF103">
        <v>56</v>
      </c>
      <c r="BG103">
        <v>57</v>
      </c>
      <c r="BH103">
        <v>58</v>
      </c>
      <c r="BI103">
        <v>59</v>
      </c>
      <c r="BJ103">
        <v>60</v>
      </c>
      <c r="BK103">
        <v>61</v>
      </c>
      <c r="BL103">
        <v>62</v>
      </c>
      <c r="BM103">
        <v>63</v>
      </c>
      <c r="BN103">
        <v>64</v>
      </c>
      <c r="BO103">
        <v>65</v>
      </c>
      <c r="BP103">
        <v>66</v>
      </c>
      <c r="BQ103">
        <v>67</v>
      </c>
      <c r="BR103">
        <v>68</v>
      </c>
      <c r="BS103">
        <v>69</v>
      </c>
      <c r="BT103">
        <v>70</v>
      </c>
      <c r="BU103">
        <v>71</v>
      </c>
      <c r="BV103">
        <v>72</v>
      </c>
      <c r="BW103">
        <v>73</v>
      </c>
      <c r="BX103">
        <v>74</v>
      </c>
      <c r="BY103">
        <v>75</v>
      </c>
      <c r="BZ103">
        <v>76</v>
      </c>
      <c r="CA103">
        <v>77</v>
      </c>
      <c r="CB103">
        <v>78</v>
      </c>
      <c r="CC103">
        <v>79</v>
      </c>
      <c r="CD103">
        <v>80</v>
      </c>
      <c r="CE103">
        <v>81</v>
      </c>
      <c r="CF103">
        <v>82</v>
      </c>
      <c r="CG103">
        <v>83</v>
      </c>
      <c r="CH103">
        <v>84</v>
      </c>
      <c r="CI103">
        <v>85</v>
      </c>
      <c r="CJ103">
        <v>86</v>
      </c>
      <c r="CK103">
        <v>87</v>
      </c>
      <c r="CL103">
        <v>88</v>
      </c>
      <c r="CM103">
        <v>89</v>
      </c>
      <c r="CN103">
        <v>90</v>
      </c>
      <c r="CO103">
        <v>91</v>
      </c>
      <c r="CP103">
        <v>92</v>
      </c>
      <c r="CQ103">
        <v>93</v>
      </c>
      <c r="CR103">
        <v>94</v>
      </c>
      <c r="CS103">
        <v>95</v>
      </c>
      <c r="CT103">
        <v>96</v>
      </c>
      <c r="CU103">
        <v>97</v>
      </c>
      <c r="CV103">
        <v>98</v>
      </c>
      <c r="CW103">
        <v>99</v>
      </c>
      <c r="CX103">
        <v>100</v>
      </c>
      <c r="CY103">
        <v>101</v>
      </c>
      <c r="CZ103">
        <v>102</v>
      </c>
      <c r="DA103">
        <v>103</v>
      </c>
      <c r="DB103">
        <v>104</v>
      </c>
      <c r="DC103">
        <v>105</v>
      </c>
      <c r="DD103">
        <v>106</v>
      </c>
      <c r="DE103">
        <v>107</v>
      </c>
      <c r="DF103">
        <v>108</v>
      </c>
      <c r="DG103">
        <v>109</v>
      </c>
      <c r="DH103">
        <v>110</v>
      </c>
      <c r="DI103">
        <v>111</v>
      </c>
      <c r="DJ103">
        <v>112</v>
      </c>
      <c r="DK103">
        <v>113</v>
      </c>
      <c r="DL103">
        <v>114</v>
      </c>
      <c r="DM103">
        <v>115</v>
      </c>
      <c r="DN103">
        <v>116</v>
      </c>
      <c r="DO103">
        <v>117</v>
      </c>
      <c r="DP103">
        <v>118</v>
      </c>
      <c r="DQ103">
        <v>119</v>
      </c>
      <c r="DR103">
        <v>120</v>
      </c>
      <c r="DS103">
        <v>121</v>
      </c>
      <c r="DT103">
        <v>122</v>
      </c>
      <c r="DU103">
        <v>123</v>
      </c>
      <c r="DV103">
        <v>124</v>
      </c>
      <c r="DW103">
        <v>125</v>
      </c>
      <c r="DX103">
        <v>126</v>
      </c>
      <c r="DY103">
        <v>127</v>
      </c>
      <c r="DZ103">
        <v>128</v>
      </c>
      <c r="EA103">
        <v>129</v>
      </c>
      <c r="EB103">
        <v>130</v>
      </c>
      <c r="EC103">
        <v>131</v>
      </c>
      <c r="ED103">
        <v>132</v>
      </c>
      <c r="EE103">
        <v>133</v>
      </c>
      <c r="EF103">
        <v>134</v>
      </c>
      <c r="EG103">
        <v>135</v>
      </c>
      <c r="EH103">
        <v>136</v>
      </c>
      <c r="EI103">
        <v>137</v>
      </c>
      <c r="EJ103">
        <v>138</v>
      </c>
      <c r="EK103">
        <v>139</v>
      </c>
      <c r="EL103">
        <v>140</v>
      </c>
      <c r="EM103">
        <v>141</v>
      </c>
      <c r="EN103">
        <v>142</v>
      </c>
      <c r="EO103">
        <v>143</v>
      </c>
      <c r="EP103">
        <v>144</v>
      </c>
      <c r="EQ103">
        <v>145</v>
      </c>
      <c r="ER103">
        <v>146</v>
      </c>
      <c r="ES103">
        <v>147</v>
      </c>
      <c r="ET103">
        <v>148</v>
      </c>
      <c r="EU103">
        <v>149</v>
      </c>
      <c r="EV103">
        <v>150</v>
      </c>
      <c r="EW103">
        <v>151</v>
      </c>
      <c r="EX103">
        <v>152</v>
      </c>
      <c r="EY103">
        <v>153</v>
      </c>
      <c r="EZ103">
        <v>154</v>
      </c>
      <c r="FA103">
        <v>155</v>
      </c>
      <c r="FB103">
        <v>156</v>
      </c>
      <c r="FC103">
        <v>157</v>
      </c>
      <c r="FD103">
        <v>158</v>
      </c>
      <c r="FE103">
        <v>159</v>
      </c>
      <c r="FF103">
        <v>160</v>
      </c>
      <c r="FG103">
        <v>161</v>
      </c>
      <c r="FH103">
        <v>162</v>
      </c>
      <c r="FI103">
        <v>163</v>
      </c>
      <c r="FJ103">
        <v>164</v>
      </c>
      <c r="FK103">
        <v>165</v>
      </c>
      <c r="FL103">
        <v>166</v>
      </c>
      <c r="FM103">
        <v>167</v>
      </c>
      <c r="FN103">
        <v>168</v>
      </c>
      <c r="FO103">
        <v>169</v>
      </c>
      <c r="FP103">
        <v>170</v>
      </c>
      <c r="FQ103">
        <v>171</v>
      </c>
      <c r="FR103">
        <v>172</v>
      </c>
      <c r="FS103">
        <v>173</v>
      </c>
      <c r="FT103">
        <v>174</v>
      </c>
      <c r="FU103">
        <v>175</v>
      </c>
      <c r="FV103">
        <v>176</v>
      </c>
      <c r="FW103">
        <v>177</v>
      </c>
      <c r="FX103">
        <v>178</v>
      </c>
      <c r="FY103">
        <v>179</v>
      </c>
      <c r="FZ103">
        <v>180</v>
      </c>
      <c r="GA103">
        <v>181</v>
      </c>
      <c r="GB103">
        <v>182</v>
      </c>
      <c r="GC103">
        <v>183</v>
      </c>
      <c r="GD103">
        <v>184</v>
      </c>
      <c r="GE103">
        <v>185</v>
      </c>
      <c r="GF103">
        <v>186</v>
      </c>
      <c r="GG103">
        <v>187</v>
      </c>
      <c r="GH103">
        <v>188</v>
      </c>
      <c r="GI103">
        <v>189</v>
      </c>
      <c r="GJ103">
        <v>190</v>
      </c>
      <c r="GK103">
        <v>191</v>
      </c>
      <c r="GL103">
        <v>192</v>
      </c>
      <c r="GM103">
        <v>193</v>
      </c>
      <c r="GN103">
        <v>194</v>
      </c>
      <c r="GO103">
        <v>195</v>
      </c>
      <c r="GP103">
        <v>196</v>
      </c>
      <c r="GQ103">
        <v>197</v>
      </c>
      <c r="GR103">
        <v>198</v>
      </c>
      <c r="GS103">
        <v>199</v>
      </c>
      <c r="GT103">
        <v>200</v>
      </c>
      <c r="GU103">
        <v>201</v>
      </c>
      <c r="GV103">
        <v>202</v>
      </c>
      <c r="GW103">
        <v>203</v>
      </c>
      <c r="GX103">
        <v>204</v>
      </c>
      <c r="GY103">
        <v>205</v>
      </c>
      <c r="GZ103">
        <v>206</v>
      </c>
      <c r="HA103">
        <v>207</v>
      </c>
      <c r="HB103">
        <v>208</v>
      </c>
      <c r="HC103">
        <v>209</v>
      </c>
      <c r="HD103">
        <v>210</v>
      </c>
      <c r="HE103">
        <v>211</v>
      </c>
      <c r="HF103">
        <v>212</v>
      </c>
      <c r="HG103">
        <v>213</v>
      </c>
      <c r="HH103">
        <v>214</v>
      </c>
      <c r="HI103">
        <v>215</v>
      </c>
      <c r="HJ103">
        <v>216</v>
      </c>
      <c r="HK103">
        <v>217</v>
      </c>
      <c r="HL103">
        <v>218</v>
      </c>
      <c r="HM103">
        <v>219</v>
      </c>
      <c r="HN103">
        <v>220</v>
      </c>
      <c r="HO103">
        <v>221</v>
      </c>
      <c r="HP103">
        <v>222</v>
      </c>
      <c r="HQ103">
        <v>223</v>
      </c>
      <c r="HR103">
        <v>224</v>
      </c>
      <c r="HS103">
        <v>225</v>
      </c>
      <c r="HT103">
        <v>226</v>
      </c>
      <c r="HU103">
        <v>227</v>
      </c>
      <c r="HV103">
        <v>228</v>
      </c>
      <c r="HW103">
        <v>229</v>
      </c>
      <c r="HX103">
        <v>230</v>
      </c>
      <c r="HY103">
        <v>231</v>
      </c>
      <c r="HZ103">
        <v>232</v>
      </c>
      <c r="IA103">
        <v>233</v>
      </c>
      <c r="IB103">
        <v>234</v>
      </c>
      <c r="IC103">
        <v>235</v>
      </c>
      <c r="ID103">
        <v>236</v>
      </c>
      <c r="IE103">
        <v>237</v>
      </c>
      <c r="IF103">
        <v>238</v>
      </c>
      <c r="IG103">
        <v>239</v>
      </c>
      <c r="IH103">
        <v>240</v>
      </c>
    </row>
    <row r="104" spans="1:242" ht="12.75">
      <c r="A104" s="1" t="s">
        <v>64</v>
      </c>
      <c r="B104" s="10" t="s">
        <v>19</v>
      </c>
      <c r="C104" s="28">
        <f>PMT(0.08/12,240,-200000,0,0)</f>
        <v>1672.8801379869312</v>
      </c>
      <c r="D104" s="28">
        <f aca="true" t="shared" si="33" ref="D104:S104">PMT(0.08/12,240,-200000,0,0)</f>
        <v>1672.8801379869312</v>
      </c>
      <c r="E104" s="28">
        <f t="shared" si="33"/>
        <v>1672.8801379869312</v>
      </c>
      <c r="F104" s="28">
        <f t="shared" si="33"/>
        <v>1672.8801379869312</v>
      </c>
      <c r="G104" s="28">
        <f t="shared" si="33"/>
        <v>1672.8801379869312</v>
      </c>
      <c r="H104" s="28">
        <f t="shared" si="33"/>
        <v>1672.8801379869312</v>
      </c>
      <c r="I104" s="28">
        <f t="shared" si="33"/>
        <v>1672.8801379869312</v>
      </c>
      <c r="J104" s="28">
        <f t="shared" si="33"/>
        <v>1672.8801379869312</v>
      </c>
      <c r="K104" s="28">
        <f t="shared" si="33"/>
        <v>1672.8801379869312</v>
      </c>
      <c r="L104" s="28">
        <f t="shared" si="33"/>
        <v>1672.8801379869312</v>
      </c>
      <c r="M104" s="28">
        <f t="shared" si="33"/>
        <v>1672.8801379869312</v>
      </c>
      <c r="N104" s="28">
        <f t="shared" si="33"/>
        <v>1672.8801379869312</v>
      </c>
      <c r="O104" s="28">
        <f t="shared" si="33"/>
        <v>1672.8801379869312</v>
      </c>
      <c r="P104" s="28">
        <f t="shared" si="33"/>
        <v>1672.8801379869312</v>
      </c>
      <c r="Q104" s="28">
        <f t="shared" si="33"/>
        <v>1672.8801379869312</v>
      </c>
      <c r="R104" s="28">
        <f t="shared" si="33"/>
        <v>1672.8801379869312</v>
      </c>
      <c r="S104" s="28">
        <f t="shared" si="33"/>
        <v>1672.8801379869312</v>
      </c>
      <c r="T104" s="28">
        <f aca="true" t="shared" si="34" ref="T104:AI104">PMT(0.08/12,240,-200000,0,0)</f>
        <v>1672.8801379869312</v>
      </c>
      <c r="U104" s="28">
        <f t="shared" si="34"/>
        <v>1672.8801379869312</v>
      </c>
      <c r="V104" s="28">
        <f t="shared" si="34"/>
        <v>1672.8801379869312</v>
      </c>
      <c r="W104" s="28">
        <f t="shared" si="34"/>
        <v>1672.8801379869312</v>
      </c>
      <c r="X104" s="28">
        <f t="shared" si="34"/>
        <v>1672.8801379869312</v>
      </c>
      <c r="Y104" s="28">
        <f t="shared" si="34"/>
        <v>1672.8801379869312</v>
      </c>
      <c r="Z104" s="28">
        <f t="shared" si="34"/>
        <v>1672.8801379869312</v>
      </c>
      <c r="AA104" s="28">
        <f t="shared" si="34"/>
        <v>1672.8801379869312</v>
      </c>
      <c r="AB104" s="28">
        <f t="shared" si="34"/>
        <v>1672.8801379869312</v>
      </c>
      <c r="AC104" s="28">
        <f t="shared" si="34"/>
        <v>1672.8801379869312</v>
      </c>
      <c r="AD104" s="28">
        <f t="shared" si="34"/>
        <v>1672.8801379869312</v>
      </c>
      <c r="AE104" s="28">
        <f t="shared" si="34"/>
        <v>1672.8801379869312</v>
      </c>
      <c r="AF104" s="28">
        <f t="shared" si="34"/>
        <v>1672.8801379869312</v>
      </c>
      <c r="AG104" s="28">
        <f t="shared" si="34"/>
        <v>1672.8801379869312</v>
      </c>
      <c r="AH104" s="28">
        <f t="shared" si="34"/>
        <v>1672.8801379869312</v>
      </c>
      <c r="AI104" s="28">
        <f t="shared" si="34"/>
        <v>1672.8801379869312</v>
      </c>
      <c r="AJ104" s="28">
        <f aca="true" t="shared" si="35" ref="AJ104:AY104">PMT(0.08/12,240,-200000,0,0)</f>
        <v>1672.8801379869312</v>
      </c>
      <c r="AK104" s="28">
        <f t="shared" si="35"/>
        <v>1672.8801379869312</v>
      </c>
      <c r="AL104" s="28">
        <f t="shared" si="35"/>
        <v>1672.8801379869312</v>
      </c>
      <c r="AM104" s="28">
        <f t="shared" si="35"/>
        <v>1672.8801379869312</v>
      </c>
      <c r="AN104" s="28">
        <f t="shared" si="35"/>
        <v>1672.8801379869312</v>
      </c>
      <c r="AO104" s="28">
        <f t="shared" si="35"/>
        <v>1672.8801379869312</v>
      </c>
      <c r="AP104" s="28">
        <f t="shared" si="35"/>
        <v>1672.8801379869312</v>
      </c>
      <c r="AQ104" s="28">
        <f t="shared" si="35"/>
        <v>1672.8801379869312</v>
      </c>
      <c r="AR104" s="28">
        <f t="shared" si="35"/>
        <v>1672.8801379869312</v>
      </c>
      <c r="AS104" s="28">
        <f t="shared" si="35"/>
        <v>1672.8801379869312</v>
      </c>
      <c r="AT104" s="28">
        <f t="shared" si="35"/>
        <v>1672.8801379869312</v>
      </c>
      <c r="AU104" s="28">
        <f t="shared" si="35"/>
        <v>1672.8801379869312</v>
      </c>
      <c r="AV104" s="28">
        <f t="shared" si="35"/>
        <v>1672.8801379869312</v>
      </c>
      <c r="AW104" s="28">
        <f t="shared" si="35"/>
        <v>1672.8801379869312</v>
      </c>
      <c r="AX104" s="28">
        <f t="shared" si="35"/>
        <v>1672.8801379869312</v>
      </c>
      <c r="AY104" s="28">
        <f t="shared" si="35"/>
        <v>1672.8801379869312</v>
      </c>
      <c r="AZ104" s="28">
        <f aca="true" t="shared" si="36" ref="AZ104:BO104">PMT(0.08/12,240,-200000,0,0)</f>
        <v>1672.8801379869312</v>
      </c>
      <c r="BA104" s="28">
        <f t="shared" si="36"/>
        <v>1672.8801379869312</v>
      </c>
      <c r="BB104" s="28">
        <f t="shared" si="36"/>
        <v>1672.8801379869312</v>
      </c>
      <c r="BC104" s="28">
        <f t="shared" si="36"/>
        <v>1672.8801379869312</v>
      </c>
      <c r="BD104" s="28">
        <f t="shared" si="36"/>
        <v>1672.8801379869312</v>
      </c>
      <c r="BE104" s="28">
        <f t="shared" si="36"/>
        <v>1672.8801379869312</v>
      </c>
      <c r="BF104" s="28">
        <f t="shared" si="36"/>
        <v>1672.8801379869312</v>
      </c>
      <c r="BG104" s="28">
        <f t="shared" si="36"/>
        <v>1672.8801379869312</v>
      </c>
      <c r="BH104" s="28">
        <f t="shared" si="36"/>
        <v>1672.8801379869312</v>
      </c>
      <c r="BI104" s="28">
        <f t="shared" si="36"/>
        <v>1672.8801379869312</v>
      </c>
      <c r="BJ104" s="28">
        <f t="shared" si="36"/>
        <v>1672.8801379869312</v>
      </c>
      <c r="BK104" s="28">
        <f t="shared" si="36"/>
        <v>1672.8801379869312</v>
      </c>
      <c r="BL104" s="28">
        <f t="shared" si="36"/>
        <v>1672.8801379869312</v>
      </c>
      <c r="BM104" s="28">
        <f t="shared" si="36"/>
        <v>1672.8801379869312</v>
      </c>
      <c r="BN104" s="28">
        <f t="shared" si="36"/>
        <v>1672.8801379869312</v>
      </c>
      <c r="BO104" s="28">
        <f t="shared" si="36"/>
        <v>1672.8801379869312</v>
      </c>
      <c r="BP104" s="28">
        <f aca="true" t="shared" si="37" ref="BP104:CE104">PMT(0.08/12,240,-200000,0,0)</f>
        <v>1672.8801379869312</v>
      </c>
      <c r="BQ104" s="28">
        <f t="shared" si="37"/>
        <v>1672.8801379869312</v>
      </c>
      <c r="BR104" s="28">
        <f t="shared" si="37"/>
        <v>1672.8801379869312</v>
      </c>
      <c r="BS104" s="28">
        <f t="shared" si="37"/>
        <v>1672.8801379869312</v>
      </c>
      <c r="BT104" s="28">
        <f t="shared" si="37"/>
        <v>1672.8801379869312</v>
      </c>
      <c r="BU104" s="28">
        <f t="shared" si="37"/>
        <v>1672.8801379869312</v>
      </c>
      <c r="BV104" s="28">
        <f t="shared" si="37"/>
        <v>1672.8801379869312</v>
      </c>
      <c r="BW104" s="28">
        <f t="shared" si="37"/>
        <v>1672.8801379869312</v>
      </c>
      <c r="BX104" s="28">
        <f t="shared" si="37"/>
        <v>1672.8801379869312</v>
      </c>
      <c r="BY104" s="28">
        <f t="shared" si="37"/>
        <v>1672.8801379869312</v>
      </c>
      <c r="BZ104" s="28">
        <f t="shared" si="37"/>
        <v>1672.8801379869312</v>
      </c>
      <c r="CA104" s="28">
        <f t="shared" si="37"/>
        <v>1672.8801379869312</v>
      </c>
      <c r="CB104" s="28">
        <f t="shared" si="37"/>
        <v>1672.8801379869312</v>
      </c>
      <c r="CC104" s="28">
        <f t="shared" si="37"/>
        <v>1672.8801379869312</v>
      </c>
      <c r="CD104" s="28">
        <f t="shared" si="37"/>
        <v>1672.8801379869312</v>
      </c>
      <c r="CE104" s="28">
        <f t="shared" si="37"/>
        <v>1672.8801379869312</v>
      </c>
      <c r="CF104" s="28">
        <f aca="true" t="shared" si="38" ref="CF104:CU104">PMT(0.08/12,240,-200000,0,0)</f>
        <v>1672.8801379869312</v>
      </c>
      <c r="CG104" s="28">
        <f t="shared" si="38"/>
        <v>1672.8801379869312</v>
      </c>
      <c r="CH104" s="28">
        <f t="shared" si="38"/>
        <v>1672.8801379869312</v>
      </c>
      <c r="CI104" s="28">
        <f t="shared" si="38"/>
        <v>1672.8801379869312</v>
      </c>
      <c r="CJ104" s="28">
        <f t="shared" si="38"/>
        <v>1672.8801379869312</v>
      </c>
      <c r="CK104" s="28">
        <f t="shared" si="38"/>
        <v>1672.8801379869312</v>
      </c>
      <c r="CL104" s="28">
        <f t="shared" si="38"/>
        <v>1672.8801379869312</v>
      </c>
      <c r="CM104" s="28">
        <f t="shared" si="38"/>
        <v>1672.8801379869312</v>
      </c>
      <c r="CN104" s="28">
        <f t="shared" si="38"/>
        <v>1672.8801379869312</v>
      </c>
      <c r="CO104" s="28">
        <f t="shared" si="38"/>
        <v>1672.8801379869312</v>
      </c>
      <c r="CP104" s="28">
        <f t="shared" si="38"/>
        <v>1672.8801379869312</v>
      </c>
      <c r="CQ104" s="28">
        <f t="shared" si="38"/>
        <v>1672.8801379869312</v>
      </c>
      <c r="CR104" s="28">
        <f t="shared" si="38"/>
        <v>1672.8801379869312</v>
      </c>
      <c r="CS104" s="28">
        <f t="shared" si="38"/>
        <v>1672.8801379869312</v>
      </c>
      <c r="CT104" s="28">
        <f t="shared" si="38"/>
        <v>1672.8801379869312</v>
      </c>
      <c r="CU104" s="28">
        <f t="shared" si="38"/>
        <v>1672.8801379869312</v>
      </c>
      <c r="CV104" s="28">
        <f aca="true" t="shared" si="39" ref="CV104:DK104">PMT(0.08/12,240,-200000,0,0)</f>
        <v>1672.8801379869312</v>
      </c>
      <c r="CW104" s="28">
        <f t="shared" si="39"/>
        <v>1672.8801379869312</v>
      </c>
      <c r="CX104" s="28">
        <f t="shared" si="39"/>
        <v>1672.8801379869312</v>
      </c>
      <c r="CY104" s="28">
        <f t="shared" si="39"/>
        <v>1672.8801379869312</v>
      </c>
      <c r="CZ104" s="28">
        <f t="shared" si="39"/>
        <v>1672.8801379869312</v>
      </c>
      <c r="DA104" s="28">
        <f t="shared" si="39"/>
        <v>1672.8801379869312</v>
      </c>
      <c r="DB104" s="28">
        <f t="shared" si="39"/>
        <v>1672.8801379869312</v>
      </c>
      <c r="DC104" s="28">
        <f t="shared" si="39"/>
        <v>1672.8801379869312</v>
      </c>
      <c r="DD104" s="28">
        <f t="shared" si="39"/>
        <v>1672.8801379869312</v>
      </c>
      <c r="DE104" s="28">
        <f t="shared" si="39"/>
        <v>1672.8801379869312</v>
      </c>
      <c r="DF104" s="28">
        <f t="shared" si="39"/>
        <v>1672.8801379869312</v>
      </c>
      <c r="DG104" s="28">
        <f t="shared" si="39"/>
        <v>1672.8801379869312</v>
      </c>
      <c r="DH104" s="28">
        <f t="shared" si="39"/>
        <v>1672.8801379869312</v>
      </c>
      <c r="DI104" s="28">
        <f t="shared" si="39"/>
        <v>1672.8801379869312</v>
      </c>
      <c r="DJ104" s="28">
        <f t="shared" si="39"/>
        <v>1672.8801379869312</v>
      </c>
      <c r="DK104" s="28">
        <f t="shared" si="39"/>
        <v>1672.8801379869312</v>
      </c>
      <c r="DL104" s="28">
        <f aca="true" t="shared" si="40" ref="DL104:EA104">PMT(0.08/12,240,-200000,0,0)</f>
        <v>1672.8801379869312</v>
      </c>
      <c r="DM104" s="28">
        <f t="shared" si="40"/>
        <v>1672.8801379869312</v>
      </c>
      <c r="DN104" s="28">
        <f t="shared" si="40"/>
        <v>1672.8801379869312</v>
      </c>
      <c r="DO104" s="28">
        <f t="shared" si="40"/>
        <v>1672.8801379869312</v>
      </c>
      <c r="DP104" s="28">
        <f t="shared" si="40"/>
        <v>1672.8801379869312</v>
      </c>
      <c r="DQ104" s="28">
        <f t="shared" si="40"/>
        <v>1672.8801379869312</v>
      </c>
      <c r="DR104" s="28">
        <f t="shared" si="40"/>
        <v>1672.8801379869312</v>
      </c>
      <c r="DS104" s="28">
        <f t="shared" si="40"/>
        <v>1672.8801379869312</v>
      </c>
      <c r="DT104" s="28">
        <f t="shared" si="40"/>
        <v>1672.8801379869312</v>
      </c>
      <c r="DU104" s="28">
        <f t="shared" si="40"/>
        <v>1672.8801379869312</v>
      </c>
      <c r="DV104" s="28">
        <f t="shared" si="40"/>
        <v>1672.8801379869312</v>
      </c>
      <c r="DW104" s="28">
        <f t="shared" si="40"/>
        <v>1672.8801379869312</v>
      </c>
      <c r="DX104" s="28">
        <f t="shared" si="40"/>
        <v>1672.8801379869312</v>
      </c>
      <c r="DY104" s="28">
        <f t="shared" si="40"/>
        <v>1672.8801379869312</v>
      </c>
      <c r="DZ104" s="28">
        <f t="shared" si="40"/>
        <v>1672.8801379869312</v>
      </c>
      <c r="EA104" s="28">
        <f t="shared" si="40"/>
        <v>1672.8801379869312</v>
      </c>
      <c r="EB104" s="28">
        <f aca="true" t="shared" si="41" ref="EB104:EQ104">PMT(0.08/12,240,-200000,0,0)</f>
        <v>1672.8801379869312</v>
      </c>
      <c r="EC104" s="28">
        <f t="shared" si="41"/>
        <v>1672.8801379869312</v>
      </c>
      <c r="ED104" s="28">
        <f t="shared" si="41"/>
        <v>1672.8801379869312</v>
      </c>
      <c r="EE104" s="28">
        <f t="shared" si="41"/>
        <v>1672.8801379869312</v>
      </c>
      <c r="EF104" s="28">
        <f t="shared" si="41"/>
        <v>1672.8801379869312</v>
      </c>
      <c r="EG104" s="28">
        <f t="shared" si="41"/>
        <v>1672.8801379869312</v>
      </c>
      <c r="EH104" s="28">
        <f t="shared" si="41"/>
        <v>1672.8801379869312</v>
      </c>
      <c r="EI104" s="28">
        <f t="shared" si="41"/>
        <v>1672.8801379869312</v>
      </c>
      <c r="EJ104" s="28">
        <f t="shared" si="41"/>
        <v>1672.8801379869312</v>
      </c>
      <c r="EK104" s="28">
        <f t="shared" si="41"/>
        <v>1672.8801379869312</v>
      </c>
      <c r="EL104" s="28">
        <f t="shared" si="41"/>
        <v>1672.8801379869312</v>
      </c>
      <c r="EM104" s="28">
        <f t="shared" si="41"/>
        <v>1672.8801379869312</v>
      </c>
      <c r="EN104" s="28">
        <f t="shared" si="41"/>
        <v>1672.8801379869312</v>
      </c>
      <c r="EO104" s="28">
        <f t="shared" si="41"/>
        <v>1672.8801379869312</v>
      </c>
      <c r="EP104" s="28">
        <f t="shared" si="41"/>
        <v>1672.8801379869312</v>
      </c>
      <c r="EQ104" s="28">
        <f t="shared" si="41"/>
        <v>1672.8801379869312</v>
      </c>
      <c r="ER104" s="28">
        <f aca="true" t="shared" si="42" ref="ER104:FG104">PMT(0.08/12,240,-200000,0,0)</f>
        <v>1672.8801379869312</v>
      </c>
      <c r="ES104" s="28">
        <f t="shared" si="42"/>
        <v>1672.8801379869312</v>
      </c>
      <c r="ET104" s="28">
        <f t="shared" si="42"/>
        <v>1672.8801379869312</v>
      </c>
      <c r="EU104" s="28">
        <f t="shared" si="42"/>
        <v>1672.8801379869312</v>
      </c>
      <c r="EV104" s="28">
        <f t="shared" si="42"/>
        <v>1672.8801379869312</v>
      </c>
      <c r="EW104" s="28">
        <f t="shared" si="42"/>
        <v>1672.8801379869312</v>
      </c>
      <c r="EX104" s="28">
        <f t="shared" si="42"/>
        <v>1672.8801379869312</v>
      </c>
      <c r="EY104" s="28">
        <f t="shared" si="42"/>
        <v>1672.8801379869312</v>
      </c>
      <c r="EZ104" s="28">
        <f t="shared" si="42"/>
        <v>1672.8801379869312</v>
      </c>
      <c r="FA104" s="28">
        <f t="shared" si="42"/>
        <v>1672.8801379869312</v>
      </c>
      <c r="FB104" s="28">
        <f t="shared" si="42"/>
        <v>1672.8801379869312</v>
      </c>
      <c r="FC104" s="28">
        <f t="shared" si="42"/>
        <v>1672.8801379869312</v>
      </c>
      <c r="FD104" s="28">
        <f t="shared" si="42"/>
        <v>1672.8801379869312</v>
      </c>
      <c r="FE104" s="28">
        <f t="shared" si="42"/>
        <v>1672.8801379869312</v>
      </c>
      <c r="FF104" s="28">
        <f t="shared" si="42"/>
        <v>1672.8801379869312</v>
      </c>
      <c r="FG104" s="28">
        <f t="shared" si="42"/>
        <v>1672.8801379869312</v>
      </c>
      <c r="FH104" s="28">
        <f aca="true" t="shared" si="43" ref="FH104:FW104">PMT(0.08/12,240,-200000,0,0)</f>
        <v>1672.8801379869312</v>
      </c>
      <c r="FI104" s="28">
        <f t="shared" si="43"/>
        <v>1672.8801379869312</v>
      </c>
      <c r="FJ104" s="28">
        <f t="shared" si="43"/>
        <v>1672.8801379869312</v>
      </c>
      <c r="FK104" s="28">
        <f t="shared" si="43"/>
        <v>1672.8801379869312</v>
      </c>
      <c r="FL104" s="28">
        <f t="shared" si="43"/>
        <v>1672.8801379869312</v>
      </c>
      <c r="FM104" s="28">
        <f t="shared" si="43"/>
        <v>1672.8801379869312</v>
      </c>
      <c r="FN104" s="28">
        <f t="shared" si="43"/>
        <v>1672.8801379869312</v>
      </c>
      <c r="FO104" s="28">
        <f t="shared" si="43"/>
        <v>1672.8801379869312</v>
      </c>
      <c r="FP104" s="28">
        <f t="shared" si="43"/>
        <v>1672.8801379869312</v>
      </c>
      <c r="FQ104" s="28">
        <f t="shared" si="43"/>
        <v>1672.8801379869312</v>
      </c>
      <c r="FR104" s="28">
        <f t="shared" si="43"/>
        <v>1672.8801379869312</v>
      </c>
      <c r="FS104" s="28">
        <f t="shared" si="43"/>
        <v>1672.8801379869312</v>
      </c>
      <c r="FT104" s="28">
        <f t="shared" si="43"/>
        <v>1672.8801379869312</v>
      </c>
      <c r="FU104" s="28">
        <f t="shared" si="43"/>
        <v>1672.8801379869312</v>
      </c>
      <c r="FV104" s="28">
        <f t="shared" si="43"/>
        <v>1672.8801379869312</v>
      </c>
      <c r="FW104" s="28">
        <f t="shared" si="43"/>
        <v>1672.8801379869312</v>
      </c>
      <c r="FX104" s="28">
        <f aca="true" t="shared" si="44" ref="FX104:GM104">PMT(0.08/12,240,-200000,0,0)</f>
        <v>1672.8801379869312</v>
      </c>
      <c r="FY104" s="28">
        <f t="shared" si="44"/>
        <v>1672.8801379869312</v>
      </c>
      <c r="FZ104" s="28">
        <f t="shared" si="44"/>
        <v>1672.8801379869312</v>
      </c>
      <c r="GA104" s="28">
        <f t="shared" si="44"/>
        <v>1672.8801379869312</v>
      </c>
      <c r="GB104" s="28">
        <f t="shared" si="44"/>
        <v>1672.8801379869312</v>
      </c>
      <c r="GC104" s="28">
        <f t="shared" si="44"/>
        <v>1672.8801379869312</v>
      </c>
      <c r="GD104" s="28">
        <f t="shared" si="44"/>
        <v>1672.8801379869312</v>
      </c>
      <c r="GE104" s="28">
        <f t="shared" si="44"/>
        <v>1672.8801379869312</v>
      </c>
      <c r="GF104" s="28">
        <f t="shared" si="44"/>
        <v>1672.8801379869312</v>
      </c>
      <c r="GG104" s="28">
        <f t="shared" si="44"/>
        <v>1672.8801379869312</v>
      </c>
      <c r="GH104" s="28">
        <f t="shared" si="44"/>
        <v>1672.8801379869312</v>
      </c>
      <c r="GI104" s="28">
        <f t="shared" si="44"/>
        <v>1672.8801379869312</v>
      </c>
      <c r="GJ104" s="28">
        <f t="shared" si="44"/>
        <v>1672.8801379869312</v>
      </c>
      <c r="GK104" s="28">
        <f t="shared" si="44"/>
        <v>1672.8801379869312</v>
      </c>
      <c r="GL104" s="28">
        <f t="shared" si="44"/>
        <v>1672.8801379869312</v>
      </c>
      <c r="GM104" s="28">
        <f t="shared" si="44"/>
        <v>1672.8801379869312</v>
      </c>
      <c r="GN104" s="28">
        <f aca="true" t="shared" si="45" ref="GN104:HC104">PMT(0.08/12,240,-200000,0,0)</f>
        <v>1672.8801379869312</v>
      </c>
      <c r="GO104" s="28">
        <f t="shared" si="45"/>
        <v>1672.8801379869312</v>
      </c>
      <c r="GP104" s="28">
        <f t="shared" si="45"/>
        <v>1672.8801379869312</v>
      </c>
      <c r="GQ104" s="28">
        <f t="shared" si="45"/>
        <v>1672.8801379869312</v>
      </c>
      <c r="GR104" s="28">
        <f t="shared" si="45"/>
        <v>1672.8801379869312</v>
      </c>
      <c r="GS104" s="28">
        <f t="shared" si="45"/>
        <v>1672.8801379869312</v>
      </c>
      <c r="GT104" s="28">
        <f t="shared" si="45"/>
        <v>1672.8801379869312</v>
      </c>
      <c r="GU104" s="28">
        <f t="shared" si="45"/>
        <v>1672.8801379869312</v>
      </c>
      <c r="GV104" s="28">
        <f t="shared" si="45"/>
        <v>1672.8801379869312</v>
      </c>
      <c r="GW104" s="28">
        <f t="shared" si="45"/>
        <v>1672.8801379869312</v>
      </c>
      <c r="GX104" s="28">
        <f t="shared" si="45"/>
        <v>1672.8801379869312</v>
      </c>
      <c r="GY104" s="28">
        <f t="shared" si="45"/>
        <v>1672.8801379869312</v>
      </c>
      <c r="GZ104" s="28">
        <f t="shared" si="45"/>
        <v>1672.8801379869312</v>
      </c>
      <c r="HA104" s="28">
        <f t="shared" si="45"/>
        <v>1672.8801379869312</v>
      </c>
      <c r="HB104" s="28">
        <f t="shared" si="45"/>
        <v>1672.8801379869312</v>
      </c>
      <c r="HC104" s="28">
        <f t="shared" si="45"/>
        <v>1672.8801379869312</v>
      </c>
      <c r="HD104" s="28">
        <f aca="true" t="shared" si="46" ref="HD104:HS104">PMT(0.08/12,240,-200000,0,0)</f>
        <v>1672.8801379869312</v>
      </c>
      <c r="HE104" s="28">
        <f t="shared" si="46"/>
        <v>1672.8801379869312</v>
      </c>
      <c r="HF104" s="28">
        <f t="shared" si="46"/>
        <v>1672.8801379869312</v>
      </c>
      <c r="HG104" s="28">
        <f t="shared" si="46"/>
        <v>1672.8801379869312</v>
      </c>
      <c r="HH104" s="28">
        <f t="shared" si="46"/>
        <v>1672.8801379869312</v>
      </c>
      <c r="HI104" s="28">
        <f t="shared" si="46"/>
        <v>1672.8801379869312</v>
      </c>
      <c r="HJ104" s="28">
        <f t="shared" si="46"/>
        <v>1672.8801379869312</v>
      </c>
      <c r="HK104" s="28">
        <f t="shared" si="46"/>
        <v>1672.8801379869312</v>
      </c>
      <c r="HL104" s="28">
        <f t="shared" si="46"/>
        <v>1672.8801379869312</v>
      </c>
      <c r="HM104" s="28">
        <f t="shared" si="46"/>
        <v>1672.8801379869312</v>
      </c>
      <c r="HN104" s="28">
        <f t="shared" si="46"/>
        <v>1672.8801379869312</v>
      </c>
      <c r="HO104" s="28">
        <f t="shared" si="46"/>
        <v>1672.8801379869312</v>
      </c>
      <c r="HP104" s="28">
        <f t="shared" si="46"/>
        <v>1672.8801379869312</v>
      </c>
      <c r="HQ104" s="28">
        <f t="shared" si="46"/>
        <v>1672.8801379869312</v>
      </c>
      <c r="HR104" s="28">
        <f t="shared" si="46"/>
        <v>1672.8801379869312</v>
      </c>
      <c r="HS104" s="28">
        <f t="shared" si="46"/>
        <v>1672.8801379869312</v>
      </c>
      <c r="HT104" s="28">
        <f aca="true" t="shared" si="47" ref="HT104:IH104">PMT(0.08/12,240,-200000,0,0)</f>
        <v>1672.8801379869312</v>
      </c>
      <c r="HU104" s="28">
        <f t="shared" si="47"/>
        <v>1672.8801379869312</v>
      </c>
      <c r="HV104" s="28">
        <f t="shared" si="47"/>
        <v>1672.8801379869312</v>
      </c>
      <c r="HW104" s="28">
        <f t="shared" si="47"/>
        <v>1672.8801379869312</v>
      </c>
      <c r="HX104" s="28">
        <f t="shared" si="47"/>
        <v>1672.8801379869312</v>
      </c>
      <c r="HY104" s="28">
        <f t="shared" si="47"/>
        <v>1672.8801379869312</v>
      </c>
      <c r="HZ104" s="28">
        <f t="shared" si="47"/>
        <v>1672.8801379869312</v>
      </c>
      <c r="IA104" s="28">
        <f t="shared" si="47"/>
        <v>1672.8801379869312</v>
      </c>
      <c r="IB104" s="28">
        <f t="shared" si="47"/>
        <v>1672.8801379869312</v>
      </c>
      <c r="IC104" s="28">
        <f t="shared" si="47"/>
        <v>1672.8801379869312</v>
      </c>
      <c r="ID104" s="28">
        <f t="shared" si="47"/>
        <v>1672.8801379869312</v>
      </c>
      <c r="IE104" s="28">
        <f t="shared" si="47"/>
        <v>1672.8801379869312</v>
      </c>
      <c r="IF104" s="28">
        <f t="shared" si="47"/>
        <v>1672.8801379869312</v>
      </c>
      <c r="IG104" s="28">
        <f t="shared" si="47"/>
        <v>1672.8801379869312</v>
      </c>
      <c r="IH104" s="28">
        <f t="shared" si="47"/>
        <v>1672.8801379869312</v>
      </c>
    </row>
    <row r="105" spans="1:242" ht="12.75">
      <c r="A105" s="1"/>
      <c r="B105" s="10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  <c r="EO105" s="28"/>
      <c r="EP105" s="28"/>
      <c r="EQ105" s="28"/>
      <c r="ER105" s="28"/>
      <c r="ES105" s="28"/>
      <c r="ET105" s="28"/>
      <c r="EU105" s="28"/>
      <c r="EV105" s="28"/>
      <c r="EW105" s="28"/>
      <c r="EX105" s="28"/>
      <c r="EY105" s="28"/>
      <c r="EZ105" s="28"/>
      <c r="FA105" s="28"/>
      <c r="FB105" s="28"/>
      <c r="FC105" s="28"/>
      <c r="FD105" s="28"/>
      <c r="FE105" s="28"/>
      <c r="FF105" s="28"/>
      <c r="FG105" s="28"/>
      <c r="FH105" s="28"/>
      <c r="FI105" s="28"/>
      <c r="FJ105" s="28"/>
      <c r="FK105" s="28"/>
      <c r="FL105" s="28"/>
      <c r="FM105" s="28"/>
      <c r="FN105" s="28"/>
      <c r="FO105" s="28"/>
      <c r="FP105" s="28"/>
      <c r="FQ105" s="28"/>
      <c r="FR105" s="28"/>
      <c r="FS105" s="28"/>
      <c r="FT105" s="28"/>
      <c r="FU105" s="28"/>
      <c r="FV105" s="28"/>
      <c r="FW105" s="28"/>
      <c r="FX105" s="28"/>
      <c r="FY105" s="28"/>
      <c r="FZ105" s="28"/>
      <c r="GA105" s="28"/>
      <c r="GB105" s="28"/>
      <c r="GC105" s="28"/>
      <c r="GD105" s="28"/>
      <c r="GE105" s="28"/>
      <c r="GF105" s="28"/>
      <c r="GG105" s="28"/>
      <c r="GH105" s="28"/>
      <c r="GI105" s="28"/>
      <c r="GJ105" s="28"/>
      <c r="GK105" s="28"/>
      <c r="GL105" s="28"/>
      <c r="GM105" s="28"/>
      <c r="GN105" s="28"/>
      <c r="GO105" s="28"/>
      <c r="GP105" s="28"/>
      <c r="GQ105" s="28"/>
      <c r="GR105" s="28"/>
      <c r="GS105" s="28"/>
      <c r="GT105" s="28"/>
      <c r="GU105" s="28"/>
      <c r="GV105" s="28"/>
      <c r="GW105" s="28"/>
      <c r="GX105" s="28"/>
      <c r="GY105" s="28"/>
      <c r="GZ105" s="28"/>
      <c r="HA105" s="28"/>
      <c r="HB105" s="28"/>
      <c r="HC105" s="28"/>
      <c r="HD105" s="28"/>
      <c r="HE105" s="28"/>
      <c r="HF105" s="28"/>
      <c r="HG105" s="28"/>
      <c r="HH105" s="28"/>
      <c r="HI105" s="28"/>
      <c r="HJ105" s="28"/>
      <c r="HK105" s="28"/>
      <c r="HL105" s="28"/>
      <c r="HM105" s="28"/>
      <c r="HN105" s="28"/>
      <c r="HO105" s="28"/>
      <c r="HP105" s="28"/>
      <c r="HQ105" s="28"/>
      <c r="HR105" s="28"/>
      <c r="HS105" s="28"/>
      <c r="HT105" s="28"/>
      <c r="HU105" s="28"/>
      <c r="HV105" s="28"/>
      <c r="HW105" s="28"/>
      <c r="HX105" s="28"/>
      <c r="HY105" s="28"/>
      <c r="HZ105" s="28"/>
      <c r="IA105" s="28"/>
      <c r="IB105" s="28"/>
      <c r="IC105" s="28"/>
      <c r="ID105" s="28"/>
      <c r="IE105" s="28"/>
      <c r="IF105" s="28"/>
      <c r="IG105" s="28"/>
      <c r="IH105" s="28"/>
    </row>
    <row r="106" spans="1:242" ht="12.75">
      <c r="A106" s="1"/>
      <c r="B106" s="10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  <c r="EO106" s="28"/>
      <c r="EP106" s="28"/>
      <c r="EQ106" s="28"/>
      <c r="ER106" s="28"/>
      <c r="ES106" s="28"/>
      <c r="ET106" s="28"/>
      <c r="EU106" s="28"/>
      <c r="EV106" s="28"/>
      <c r="EW106" s="28"/>
      <c r="EX106" s="28"/>
      <c r="EY106" s="28"/>
      <c r="EZ106" s="28"/>
      <c r="FA106" s="28"/>
      <c r="FB106" s="28"/>
      <c r="FC106" s="28"/>
      <c r="FD106" s="28"/>
      <c r="FE106" s="28"/>
      <c r="FF106" s="28"/>
      <c r="FG106" s="28"/>
      <c r="FH106" s="28"/>
      <c r="FI106" s="28"/>
      <c r="FJ106" s="28"/>
      <c r="FK106" s="28"/>
      <c r="FL106" s="28"/>
      <c r="FM106" s="28"/>
      <c r="FN106" s="28"/>
      <c r="FO106" s="28"/>
      <c r="FP106" s="28"/>
      <c r="FQ106" s="28"/>
      <c r="FR106" s="28"/>
      <c r="FS106" s="28"/>
      <c r="FT106" s="28"/>
      <c r="FU106" s="28"/>
      <c r="FV106" s="28"/>
      <c r="FW106" s="28"/>
      <c r="FX106" s="28"/>
      <c r="FY106" s="28"/>
      <c r="FZ106" s="28"/>
      <c r="GA106" s="28"/>
      <c r="GB106" s="28"/>
      <c r="GC106" s="28"/>
      <c r="GD106" s="28"/>
      <c r="GE106" s="28"/>
      <c r="GF106" s="28"/>
      <c r="GG106" s="28"/>
      <c r="GH106" s="28"/>
      <c r="GI106" s="28"/>
      <c r="GJ106" s="28"/>
      <c r="GK106" s="28"/>
      <c r="GL106" s="28"/>
      <c r="GM106" s="28"/>
      <c r="GN106" s="28"/>
      <c r="GO106" s="28"/>
      <c r="GP106" s="28"/>
      <c r="GQ106" s="28"/>
      <c r="GR106" s="28"/>
      <c r="GS106" s="28"/>
      <c r="GT106" s="28"/>
      <c r="GU106" s="28"/>
      <c r="GV106" s="28"/>
      <c r="GW106" s="28"/>
      <c r="GX106" s="28"/>
      <c r="GY106" s="28"/>
      <c r="GZ106" s="28"/>
      <c r="HA106" s="28"/>
      <c r="HB106" s="28"/>
      <c r="HC106" s="28"/>
      <c r="HD106" s="28"/>
      <c r="HE106" s="28"/>
      <c r="HF106" s="28"/>
      <c r="HG106" s="28"/>
      <c r="HH106" s="28"/>
      <c r="HI106" s="28"/>
      <c r="HJ106" s="28"/>
      <c r="HK106" s="28"/>
      <c r="HL106" s="28"/>
      <c r="HM106" s="28"/>
      <c r="HN106" s="28"/>
      <c r="HO106" s="28"/>
      <c r="HP106" s="28"/>
      <c r="HQ106" s="28"/>
      <c r="HR106" s="28"/>
      <c r="HS106" s="28"/>
      <c r="HT106" s="28"/>
      <c r="HU106" s="28"/>
      <c r="HV106" s="28"/>
      <c r="HW106" s="28"/>
      <c r="HX106" s="28"/>
      <c r="HY106" s="28"/>
      <c r="HZ106" s="28"/>
      <c r="IA106" s="28"/>
      <c r="IB106" s="28"/>
      <c r="IC106" s="28"/>
      <c r="ID106" s="28"/>
      <c r="IE106" s="28"/>
      <c r="IF106" s="28"/>
      <c r="IG106" s="28"/>
      <c r="IH106" s="28"/>
    </row>
    <row r="107" spans="1:242" ht="12.75">
      <c r="A107" s="1"/>
      <c r="B107" s="10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  <c r="EO107" s="28"/>
      <c r="EP107" s="28"/>
      <c r="EQ107" s="28"/>
      <c r="ER107" s="28"/>
      <c r="ES107" s="28"/>
      <c r="ET107" s="28"/>
      <c r="EU107" s="28"/>
      <c r="EV107" s="28"/>
      <c r="EW107" s="28"/>
      <c r="EX107" s="28"/>
      <c r="EY107" s="28"/>
      <c r="EZ107" s="28"/>
      <c r="FA107" s="28"/>
      <c r="FB107" s="28"/>
      <c r="FC107" s="28"/>
      <c r="FD107" s="28"/>
      <c r="FE107" s="28"/>
      <c r="FF107" s="28"/>
      <c r="FG107" s="28"/>
      <c r="FH107" s="28"/>
      <c r="FI107" s="28"/>
      <c r="FJ107" s="28"/>
      <c r="FK107" s="28"/>
      <c r="FL107" s="28"/>
      <c r="FM107" s="28"/>
      <c r="FN107" s="28"/>
      <c r="FO107" s="28"/>
      <c r="FP107" s="28"/>
      <c r="FQ107" s="28"/>
      <c r="FR107" s="28"/>
      <c r="FS107" s="28"/>
      <c r="FT107" s="28"/>
      <c r="FU107" s="28"/>
      <c r="FV107" s="28"/>
      <c r="FW107" s="28"/>
      <c r="FX107" s="28"/>
      <c r="FY107" s="28"/>
      <c r="FZ107" s="28"/>
      <c r="GA107" s="28"/>
      <c r="GB107" s="28"/>
      <c r="GC107" s="28"/>
      <c r="GD107" s="28"/>
      <c r="GE107" s="28"/>
      <c r="GF107" s="28"/>
      <c r="GG107" s="28"/>
      <c r="GH107" s="28"/>
      <c r="GI107" s="28"/>
      <c r="GJ107" s="28"/>
      <c r="GK107" s="28"/>
      <c r="GL107" s="28"/>
      <c r="GM107" s="28"/>
      <c r="GN107" s="28"/>
      <c r="GO107" s="28"/>
      <c r="GP107" s="28"/>
      <c r="GQ107" s="28"/>
      <c r="GR107" s="28"/>
      <c r="GS107" s="28"/>
      <c r="GT107" s="28"/>
      <c r="GU107" s="28"/>
      <c r="GV107" s="28"/>
      <c r="GW107" s="28"/>
      <c r="GX107" s="28"/>
      <c r="GY107" s="28"/>
      <c r="GZ107" s="28"/>
      <c r="HA107" s="28"/>
      <c r="HB107" s="28"/>
      <c r="HC107" s="28"/>
      <c r="HD107" s="28"/>
      <c r="HE107" s="28"/>
      <c r="HF107" s="28"/>
      <c r="HG107" s="28"/>
      <c r="HH107" s="28"/>
      <c r="HI107" s="28"/>
      <c r="HJ107" s="28"/>
      <c r="HK107" s="28"/>
      <c r="HL107" s="28"/>
      <c r="HM107" s="28"/>
      <c r="HN107" s="28"/>
      <c r="HO107" s="28"/>
      <c r="HP107" s="28"/>
      <c r="HQ107" s="28"/>
      <c r="HR107" s="28"/>
      <c r="HS107" s="28"/>
      <c r="HT107" s="28"/>
      <c r="HU107" s="28"/>
      <c r="HV107" s="28"/>
      <c r="HW107" s="28"/>
      <c r="HX107" s="28"/>
      <c r="HY107" s="28"/>
      <c r="HZ107" s="28"/>
      <c r="IA107" s="28"/>
      <c r="IB107" s="28"/>
      <c r="IC107" s="28"/>
      <c r="ID107" s="28"/>
      <c r="IE107" s="28"/>
      <c r="IF107" s="28"/>
      <c r="IG107" s="28"/>
      <c r="IH107" s="28"/>
    </row>
    <row r="108" spans="1:242" ht="12.75">
      <c r="A108" s="1"/>
      <c r="B108" s="10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  <c r="EI108" s="28"/>
      <c r="EJ108" s="28"/>
      <c r="EK108" s="28"/>
      <c r="EL108" s="28"/>
      <c r="EM108" s="28"/>
      <c r="EN108" s="28"/>
      <c r="EO108" s="28"/>
      <c r="EP108" s="28"/>
      <c r="EQ108" s="28"/>
      <c r="ER108" s="28"/>
      <c r="ES108" s="28"/>
      <c r="ET108" s="28"/>
      <c r="EU108" s="28"/>
      <c r="EV108" s="28"/>
      <c r="EW108" s="28"/>
      <c r="EX108" s="28"/>
      <c r="EY108" s="28"/>
      <c r="EZ108" s="28"/>
      <c r="FA108" s="28"/>
      <c r="FB108" s="28"/>
      <c r="FC108" s="28"/>
      <c r="FD108" s="28"/>
      <c r="FE108" s="28"/>
      <c r="FF108" s="28"/>
      <c r="FG108" s="28"/>
      <c r="FH108" s="28"/>
      <c r="FI108" s="28"/>
      <c r="FJ108" s="28"/>
      <c r="FK108" s="28"/>
      <c r="FL108" s="28"/>
      <c r="FM108" s="28"/>
      <c r="FN108" s="28"/>
      <c r="FO108" s="28"/>
      <c r="FP108" s="28"/>
      <c r="FQ108" s="28"/>
      <c r="FR108" s="28"/>
      <c r="FS108" s="28"/>
      <c r="FT108" s="28"/>
      <c r="FU108" s="28"/>
      <c r="FV108" s="28"/>
      <c r="FW108" s="28"/>
      <c r="FX108" s="28"/>
      <c r="FY108" s="28"/>
      <c r="FZ108" s="28"/>
      <c r="GA108" s="28"/>
      <c r="GB108" s="28"/>
      <c r="GC108" s="28"/>
      <c r="GD108" s="28"/>
      <c r="GE108" s="28"/>
      <c r="GF108" s="28"/>
      <c r="GG108" s="28"/>
      <c r="GH108" s="28"/>
      <c r="GI108" s="28"/>
      <c r="GJ108" s="28"/>
      <c r="GK108" s="28"/>
      <c r="GL108" s="28"/>
      <c r="GM108" s="28"/>
      <c r="GN108" s="28"/>
      <c r="GO108" s="28"/>
      <c r="GP108" s="28"/>
      <c r="GQ108" s="28"/>
      <c r="GR108" s="28"/>
      <c r="GS108" s="28"/>
      <c r="GT108" s="28"/>
      <c r="GU108" s="28"/>
      <c r="GV108" s="28"/>
      <c r="GW108" s="28"/>
      <c r="GX108" s="28"/>
      <c r="GY108" s="28"/>
      <c r="GZ108" s="28"/>
      <c r="HA108" s="28"/>
      <c r="HB108" s="28"/>
      <c r="HC108" s="28"/>
      <c r="HD108" s="28"/>
      <c r="HE108" s="28"/>
      <c r="HF108" s="28"/>
      <c r="HG108" s="28"/>
      <c r="HH108" s="28"/>
      <c r="HI108" s="28"/>
      <c r="HJ108" s="28"/>
      <c r="HK108" s="28"/>
      <c r="HL108" s="28"/>
      <c r="HM108" s="28"/>
      <c r="HN108" s="28"/>
      <c r="HO108" s="28"/>
      <c r="HP108" s="28"/>
      <c r="HQ108" s="28"/>
      <c r="HR108" s="28"/>
      <c r="HS108" s="28"/>
      <c r="HT108" s="28"/>
      <c r="HU108" s="28"/>
      <c r="HV108" s="28"/>
      <c r="HW108" s="28"/>
      <c r="HX108" s="28"/>
      <c r="HY108" s="28"/>
      <c r="HZ108" s="28"/>
      <c r="IA108" s="28"/>
      <c r="IB108" s="28"/>
      <c r="IC108" s="28"/>
      <c r="ID108" s="28"/>
      <c r="IE108" s="28"/>
      <c r="IF108" s="28"/>
      <c r="IG108" s="28"/>
      <c r="IH108" s="28"/>
    </row>
    <row r="109" spans="1:242" ht="12.75">
      <c r="A109" s="1"/>
      <c r="B109" s="10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/>
      <c r="EC109" s="28"/>
      <c r="ED109" s="28"/>
      <c r="EE109" s="28"/>
      <c r="EF109" s="28"/>
      <c r="EG109" s="28"/>
      <c r="EH109" s="28"/>
      <c r="EI109" s="28"/>
      <c r="EJ109" s="28"/>
      <c r="EK109" s="28"/>
      <c r="EL109" s="28"/>
      <c r="EM109" s="28"/>
      <c r="EN109" s="28"/>
      <c r="EO109" s="28"/>
      <c r="EP109" s="28"/>
      <c r="EQ109" s="28"/>
      <c r="ER109" s="28"/>
      <c r="ES109" s="28"/>
      <c r="ET109" s="28"/>
      <c r="EU109" s="28"/>
      <c r="EV109" s="28"/>
      <c r="EW109" s="28"/>
      <c r="EX109" s="28"/>
      <c r="EY109" s="28"/>
      <c r="EZ109" s="28"/>
      <c r="FA109" s="28"/>
      <c r="FB109" s="28"/>
      <c r="FC109" s="28"/>
      <c r="FD109" s="28"/>
      <c r="FE109" s="28"/>
      <c r="FF109" s="28"/>
      <c r="FG109" s="28"/>
      <c r="FH109" s="28"/>
      <c r="FI109" s="28"/>
      <c r="FJ109" s="28"/>
      <c r="FK109" s="28"/>
      <c r="FL109" s="28"/>
      <c r="FM109" s="28"/>
      <c r="FN109" s="28"/>
      <c r="FO109" s="28"/>
      <c r="FP109" s="28"/>
      <c r="FQ109" s="28"/>
      <c r="FR109" s="28"/>
      <c r="FS109" s="28"/>
      <c r="FT109" s="28"/>
      <c r="FU109" s="28"/>
      <c r="FV109" s="28"/>
      <c r="FW109" s="28"/>
      <c r="FX109" s="28"/>
      <c r="FY109" s="28"/>
      <c r="FZ109" s="28"/>
      <c r="GA109" s="28"/>
      <c r="GB109" s="28"/>
      <c r="GC109" s="28"/>
      <c r="GD109" s="28"/>
      <c r="GE109" s="28"/>
      <c r="GF109" s="28"/>
      <c r="GG109" s="28"/>
      <c r="GH109" s="28"/>
      <c r="GI109" s="28"/>
      <c r="GJ109" s="28"/>
      <c r="GK109" s="28"/>
      <c r="GL109" s="28"/>
      <c r="GM109" s="28"/>
      <c r="GN109" s="28"/>
      <c r="GO109" s="28"/>
      <c r="GP109" s="28"/>
      <c r="GQ109" s="28"/>
      <c r="GR109" s="28"/>
      <c r="GS109" s="28"/>
      <c r="GT109" s="28"/>
      <c r="GU109" s="28"/>
      <c r="GV109" s="28"/>
      <c r="GW109" s="28"/>
      <c r="GX109" s="28"/>
      <c r="GY109" s="28"/>
      <c r="GZ109" s="28"/>
      <c r="HA109" s="28"/>
      <c r="HB109" s="28"/>
      <c r="HC109" s="28"/>
      <c r="HD109" s="28"/>
      <c r="HE109" s="28"/>
      <c r="HF109" s="28"/>
      <c r="HG109" s="28"/>
      <c r="HH109" s="28"/>
      <c r="HI109" s="28"/>
      <c r="HJ109" s="28"/>
      <c r="HK109" s="28"/>
      <c r="HL109" s="28"/>
      <c r="HM109" s="28"/>
      <c r="HN109" s="28"/>
      <c r="HO109" s="28"/>
      <c r="HP109" s="28"/>
      <c r="HQ109" s="28"/>
      <c r="HR109" s="28"/>
      <c r="HS109" s="28"/>
      <c r="HT109" s="28"/>
      <c r="HU109" s="28"/>
      <c r="HV109" s="28"/>
      <c r="HW109" s="28"/>
      <c r="HX109" s="28"/>
      <c r="HY109" s="28"/>
      <c r="HZ109" s="28"/>
      <c r="IA109" s="28"/>
      <c r="IB109" s="28"/>
      <c r="IC109" s="28"/>
      <c r="ID109" s="28"/>
      <c r="IE109" s="28"/>
      <c r="IF109" s="28"/>
      <c r="IG109" s="28"/>
      <c r="IH109" s="28"/>
    </row>
    <row r="110" spans="1:242" ht="12.75">
      <c r="A110" s="1"/>
      <c r="B110" s="10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8"/>
      <c r="EA110" s="28"/>
      <c r="EB110" s="28"/>
      <c r="EC110" s="28"/>
      <c r="ED110" s="28"/>
      <c r="EE110" s="28"/>
      <c r="EF110" s="28"/>
      <c r="EG110" s="28"/>
      <c r="EH110" s="28"/>
      <c r="EI110" s="28"/>
      <c r="EJ110" s="28"/>
      <c r="EK110" s="28"/>
      <c r="EL110" s="28"/>
      <c r="EM110" s="28"/>
      <c r="EN110" s="28"/>
      <c r="EO110" s="28"/>
      <c r="EP110" s="28"/>
      <c r="EQ110" s="28"/>
      <c r="ER110" s="28"/>
      <c r="ES110" s="28"/>
      <c r="ET110" s="28"/>
      <c r="EU110" s="28"/>
      <c r="EV110" s="28"/>
      <c r="EW110" s="28"/>
      <c r="EX110" s="28"/>
      <c r="EY110" s="28"/>
      <c r="EZ110" s="28"/>
      <c r="FA110" s="28"/>
      <c r="FB110" s="28"/>
      <c r="FC110" s="28"/>
      <c r="FD110" s="28"/>
      <c r="FE110" s="28"/>
      <c r="FF110" s="28"/>
      <c r="FG110" s="28"/>
      <c r="FH110" s="28"/>
      <c r="FI110" s="28"/>
      <c r="FJ110" s="28"/>
      <c r="FK110" s="28"/>
      <c r="FL110" s="28"/>
      <c r="FM110" s="28"/>
      <c r="FN110" s="28"/>
      <c r="FO110" s="28"/>
      <c r="FP110" s="28"/>
      <c r="FQ110" s="28"/>
      <c r="FR110" s="28"/>
      <c r="FS110" s="28"/>
      <c r="FT110" s="28"/>
      <c r="FU110" s="28"/>
      <c r="FV110" s="28"/>
      <c r="FW110" s="28"/>
      <c r="FX110" s="28"/>
      <c r="FY110" s="28"/>
      <c r="FZ110" s="28"/>
      <c r="GA110" s="28"/>
      <c r="GB110" s="28"/>
      <c r="GC110" s="28"/>
      <c r="GD110" s="28"/>
      <c r="GE110" s="28"/>
      <c r="GF110" s="28"/>
      <c r="GG110" s="28"/>
      <c r="GH110" s="28"/>
      <c r="GI110" s="28"/>
      <c r="GJ110" s="28"/>
      <c r="GK110" s="28"/>
      <c r="GL110" s="28"/>
      <c r="GM110" s="28"/>
      <c r="GN110" s="28"/>
      <c r="GO110" s="28"/>
      <c r="GP110" s="28"/>
      <c r="GQ110" s="28"/>
      <c r="GR110" s="28"/>
      <c r="GS110" s="28"/>
      <c r="GT110" s="28"/>
      <c r="GU110" s="28"/>
      <c r="GV110" s="28"/>
      <c r="GW110" s="28"/>
      <c r="GX110" s="28"/>
      <c r="GY110" s="28"/>
      <c r="GZ110" s="28"/>
      <c r="HA110" s="28"/>
      <c r="HB110" s="28"/>
      <c r="HC110" s="28"/>
      <c r="HD110" s="28"/>
      <c r="HE110" s="28"/>
      <c r="HF110" s="28"/>
      <c r="HG110" s="28"/>
      <c r="HH110" s="28"/>
      <c r="HI110" s="28"/>
      <c r="HJ110" s="28"/>
      <c r="HK110" s="28"/>
      <c r="HL110" s="28"/>
      <c r="HM110" s="28"/>
      <c r="HN110" s="28"/>
      <c r="HO110" s="28"/>
      <c r="HP110" s="28"/>
      <c r="HQ110" s="28"/>
      <c r="HR110" s="28"/>
      <c r="HS110" s="28"/>
      <c r="HT110" s="28"/>
      <c r="HU110" s="28"/>
      <c r="HV110" s="28"/>
      <c r="HW110" s="28"/>
      <c r="HX110" s="28"/>
      <c r="HY110" s="28"/>
      <c r="HZ110" s="28"/>
      <c r="IA110" s="28"/>
      <c r="IB110" s="28"/>
      <c r="IC110" s="28"/>
      <c r="ID110" s="28"/>
      <c r="IE110" s="28"/>
      <c r="IF110" s="28"/>
      <c r="IG110" s="28"/>
      <c r="IH110" s="28"/>
    </row>
    <row r="111" spans="1:242" ht="12.75">
      <c r="A111" s="1"/>
      <c r="B111" s="10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8"/>
      <c r="EA111" s="28"/>
      <c r="EB111" s="28"/>
      <c r="EC111" s="28"/>
      <c r="ED111" s="28"/>
      <c r="EE111" s="28"/>
      <c r="EF111" s="28"/>
      <c r="EG111" s="28"/>
      <c r="EH111" s="28"/>
      <c r="EI111" s="28"/>
      <c r="EJ111" s="28"/>
      <c r="EK111" s="28"/>
      <c r="EL111" s="28"/>
      <c r="EM111" s="28"/>
      <c r="EN111" s="28"/>
      <c r="EO111" s="28"/>
      <c r="EP111" s="28"/>
      <c r="EQ111" s="28"/>
      <c r="ER111" s="28"/>
      <c r="ES111" s="28"/>
      <c r="ET111" s="28"/>
      <c r="EU111" s="28"/>
      <c r="EV111" s="28"/>
      <c r="EW111" s="28"/>
      <c r="EX111" s="28"/>
      <c r="EY111" s="28"/>
      <c r="EZ111" s="28"/>
      <c r="FA111" s="28"/>
      <c r="FB111" s="28"/>
      <c r="FC111" s="28"/>
      <c r="FD111" s="28"/>
      <c r="FE111" s="28"/>
      <c r="FF111" s="28"/>
      <c r="FG111" s="28"/>
      <c r="FH111" s="28"/>
      <c r="FI111" s="28"/>
      <c r="FJ111" s="28"/>
      <c r="FK111" s="28"/>
      <c r="FL111" s="28"/>
      <c r="FM111" s="28"/>
      <c r="FN111" s="28"/>
      <c r="FO111" s="28"/>
      <c r="FP111" s="28"/>
      <c r="FQ111" s="28"/>
      <c r="FR111" s="28"/>
      <c r="FS111" s="28"/>
      <c r="FT111" s="28"/>
      <c r="FU111" s="28"/>
      <c r="FV111" s="28"/>
      <c r="FW111" s="28"/>
      <c r="FX111" s="28"/>
      <c r="FY111" s="28"/>
      <c r="FZ111" s="28"/>
      <c r="GA111" s="28"/>
      <c r="GB111" s="28"/>
      <c r="GC111" s="28"/>
      <c r="GD111" s="28"/>
      <c r="GE111" s="28"/>
      <c r="GF111" s="28"/>
      <c r="GG111" s="28"/>
      <c r="GH111" s="28"/>
      <c r="GI111" s="28"/>
      <c r="GJ111" s="28"/>
      <c r="GK111" s="28"/>
      <c r="GL111" s="28"/>
      <c r="GM111" s="28"/>
      <c r="GN111" s="28"/>
      <c r="GO111" s="28"/>
      <c r="GP111" s="28"/>
      <c r="GQ111" s="28"/>
      <c r="GR111" s="28"/>
      <c r="GS111" s="28"/>
      <c r="GT111" s="28"/>
      <c r="GU111" s="28"/>
      <c r="GV111" s="28"/>
      <c r="GW111" s="28"/>
      <c r="GX111" s="28"/>
      <c r="GY111" s="28"/>
      <c r="GZ111" s="28"/>
      <c r="HA111" s="28"/>
      <c r="HB111" s="28"/>
      <c r="HC111" s="28"/>
      <c r="HD111" s="28"/>
      <c r="HE111" s="28"/>
      <c r="HF111" s="28"/>
      <c r="HG111" s="28"/>
      <c r="HH111" s="28"/>
      <c r="HI111" s="28"/>
      <c r="HJ111" s="28"/>
      <c r="HK111" s="28"/>
      <c r="HL111" s="28"/>
      <c r="HM111" s="28"/>
      <c r="HN111" s="28"/>
      <c r="HO111" s="28"/>
      <c r="HP111" s="28"/>
      <c r="HQ111" s="28"/>
      <c r="HR111" s="28"/>
      <c r="HS111" s="28"/>
      <c r="HT111" s="28"/>
      <c r="HU111" s="28"/>
      <c r="HV111" s="28"/>
      <c r="HW111" s="28"/>
      <c r="HX111" s="28"/>
      <c r="HY111" s="28"/>
      <c r="HZ111" s="28"/>
      <c r="IA111" s="28"/>
      <c r="IB111" s="28"/>
      <c r="IC111" s="28"/>
      <c r="ID111" s="28"/>
      <c r="IE111" s="28"/>
      <c r="IF111" s="28"/>
      <c r="IG111" s="28"/>
      <c r="IH111" s="28"/>
    </row>
    <row r="112" spans="1:242" ht="12.75">
      <c r="A112" s="1"/>
      <c r="B112" s="10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  <c r="DV112" s="28"/>
      <c r="DW112" s="28"/>
      <c r="DX112" s="28"/>
      <c r="DY112" s="28"/>
      <c r="DZ112" s="28"/>
      <c r="EA112" s="28"/>
      <c r="EB112" s="28"/>
      <c r="EC112" s="28"/>
      <c r="ED112" s="28"/>
      <c r="EE112" s="28"/>
      <c r="EF112" s="28"/>
      <c r="EG112" s="28"/>
      <c r="EH112" s="28"/>
      <c r="EI112" s="28"/>
      <c r="EJ112" s="28"/>
      <c r="EK112" s="28"/>
      <c r="EL112" s="28"/>
      <c r="EM112" s="28"/>
      <c r="EN112" s="28"/>
      <c r="EO112" s="28"/>
      <c r="EP112" s="28"/>
      <c r="EQ112" s="28"/>
      <c r="ER112" s="28"/>
      <c r="ES112" s="28"/>
      <c r="ET112" s="28"/>
      <c r="EU112" s="28"/>
      <c r="EV112" s="28"/>
      <c r="EW112" s="28"/>
      <c r="EX112" s="28"/>
      <c r="EY112" s="28"/>
      <c r="EZ112" s="28"/>
      <c r="FA112" s="28"/>
      <c r="FB112" s="28"/>
      <c r="FC112" s="28"/>
      <c r="FD112" s="28"/>
      <c r="FE112" s="28"/>
      <c r="FF112" s="28"/>
      <c r="FG112" s="28"/>
      <c r="FH112" s="28"/>
      <c r="FI112" s="28"/>
      <c r="FJ112" s="28"/>
      <c r="FK112" s="28"/>
      <c r="FL112" s="28"/>
      <c r="FM112" s="28"/>
      <c r="FN112" s="28"/>
      <c r="FO112" s="28"/>
      <c r="FP112" s="28"/>
      <c r="FQ112" s="28"/>
      <c r="FR112" s="28"/>
      <c r="FS112" s="28"/>
      <c r="FT112" s="28"/>
      <c r="FU112" s="28"/>
      <c r="FV112" s="28"/>
      <c r="FW112" s="28"/>
      <c r="FX112" s="28"/>
      <c r="FY112" s="28"/>
      <c r="FZ112" s="28"/>
      <c r="GA112" s="28"/>
      <c r="GB112" s="28"/>
      <c r="GC112" s="28"/>
      <c r="GD112" s="28"/>
      <c r="GE112" s="28"/>
      <c r="GF112" s="28"/>
      <c r="GG112" s="28"/>
      <c r="GH112" s="28"/>
      <c r="GI112" s="28"/>
      <c r="GJ112" s="28"/>
      <c r="GK112" s="28"/>
      <c r="GL112" s="28"/>
      <c r="GM112" s="28"/>
      <c r="GN112" s="28"/>
      <c r="GO112" s="28"/>
      <c r="GP112" s="28"/>
      <c r="GQ112" s="28"/>
      <c r="GR112" s="28"/>
      <c r="GS112" s="28"/>
      <c r="GT112" s="28"/>
      <c r="GU112" s="28"/>
      <c r="GV112" s="28"/>
      <c r="GW112" s="28"/>
      <c r="GX112" s="28"/>
      <c r="GY112" s="28"/>
      <c r="GZ112" s="28"/>
      <c r="HA112" s="28"/>
      <c r="HB112" s="28"/>
      <c r="HC112" s="28"/>
      <c r="HD112" s="28"/>
      <c r="HE112" s="28"/>
      <c r="HF112" s="28"/>
      <c r="HG112" s="28"/>
      <c r="HH112" s="28"/>
      <c r="HI112" s="28"/>
      <c r="HJ112" s="28"/>
      <c r="HK112" s="28"/>
      <c r="HL112" s="28"/>
      <c r="HM112" s="28"/>
      <c r="HN112" s="28"/>
      <c r="HO112" s="28"/>
      <c r="HP112" s="28"/>
      <c r="HQ112" s="28"/>
      <c r="HR112" s="28"/>
      <c r="HS112" s="28"/>
      <c r="HT112" s="28"/>
      <c r="HU112" s="28"/>
      <c r="HV112" s="28"/>
      <c r="HW112" s="28"/>
      <c r="HX112" s="28"/>
      <c r="HY112" s="28"/>
      <c r="HZ112" s="28"/>
      <c r="IA112" s="28"/>
      <c r="IB112" s="28"/>
      <c r="IC112" s="28"/>
      <c r="ID112" s="28"/>
      <c r="IE112" s="28"/>
      <c r="IF112" s="28"/>
      <c r="IG112" s="28"/>
      <c r="IH112" s="28"/>
    </row>
    <row r="113" spans="1:242" ht="12.75">
      <c r="A113" s="1"/>
      <c r="B113" s="10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  <c r="DO113" s="28"/>
      <c r="DP113" s="28"/>
      <c r="DQ113" s="28"/>
      <c r="DR113" s="28"/>
      <c r="DS113" s="28"/>
      <c r="DT113" s="28"/>
      <c r="DU113" s="28"/>
      <c r="DV113" s="28"/>
      <c r="DW113" s="28"/>
      <c r="DX113" s="28"/>
      <c r="DY113" s="28"/>
      <c r="DZ113" s="28"/>
      <c r="EA113" s="28"/>
      <c r="EB113" s="28"/>
      <c r="EC113" s="28"/>
      <c r="ED113" s="28"/>
      <c r="EE113" s="28"/>
      <c r="EF113" s="28"/>
      <c r="EG113" s="28"/>
      <c r="EH113" s="28"/>
      <c r="EI113" s="28"/>
      <c r="EJ113" s="28"/>
      <c r="EK113" s="28"/>
      <c r="EL113" s="28"/>
      <c r="EM113" s="28"/>
      <c r="EN113" s="28"/>
      <c r="EO113" s="28"/>
      <c r="EP113" s="28"/>
      <c r="EQ113" s="28"/>
      <c r="ER113" s="28"/>
      <c r="ES113" s="28"/>
      <c r="ET113" s="28"/>
      <c r="EU113" s="28"/>
      <c r="EV113" s="28"/>
      <c r="EW113" s="28"/>
      <c r="EX113" s="28"/>
      <c r="EY113" s="28"/>
      <c r="EZ113" s="28"/>
      <c r="FA113" s="28"/>
      <c r="FB113" s="28"/>
      <c r="FC113" s="28"/>
      <c r="FD113" s="28"/>
      <c r="FE113" s="28"/>
      <c r="FF113" s="28"/>
      <c r="FG113" s="28"/>
      <c r="FH113" s="28"/>
      <c r="FI113" s="28"/>
      <c r="FJ113" s="28"/>
      <c r="FK113" s="28"/>
      <c r="FL113" s="28"/>
      <c r="FM113" s="28"/>
      <c r="FN113" s="28"/>
      <c r="FO113" s="28"/>
      <c r="FP113" s="28"/>
      <c r="FQ113" s="28"/>
      <c r="FR113" s="28"/>
      <c r="FS113" s="28"/>
      <c r="FT113" s="28"/>
      <c r="FU113" s="28"/>
      <c r="FV113" s="28"/>
      <c r="FW113" s="28"/>
      <c r="FX113" s="28"/>
      <c r="FY113" s="28"/>
      <c r="FZ113" s="28"/>
      <c r="GA113" s="28"/>
      <c r="GB113" s="28"/>
      <c r="GC113" s="28"/>
      <c r="GD113" s="28"/>
      <c r="GE113" s="28"/>
      <c r="GF113" s="28"/>
      <c r="GG113" s="28"/>
      <c r="GH113" s="28"/>
      <c r="GI113" s="28"/>
      <c r="GJ113" s="28"/>
      <c r="GK113" s="28"/>
      <c r="GL113" s="28"/>
      <c r="GM113" s="28"/>
      <c r="GN113" s="28"/>
      <c r="GO113" s="28"/>
      <c r="GP113" s="28"/>
      <c r="GQ113" s="28"/>
      <c r="GR113" s="28"/>
      <c r="GS113" s="28"/>
      <c r="GT113" s="28"/>
      <c r="GU113" s="28"/>
      <c r="GV113" s="28"/>
      <c r="GW113" s="28"/>
      <c r="GX113" s="28"/>
      <c r="GY113" s="28"/>
      <c r="GZ113" s="28"/>
      <c r="HA113" s="28"/>
      <c r="HB113" s="28"/>
      <c r="HC113" s="28"/>
      <c r="HD113" s="28"/>
      <c r="HE113" s="28"/>
      <c r="HF113" s="28"/>
      <c r="HG113" s="28"/>
      <c r="HH113" s="28"/>
      <c r="HI113" s="28"/>
      <c r="HJ113" s="28"/>
      <c r="HK113" s="28"/>
      <c r="HL113" s="28"/>
      <c r="HM113" s="28"/>
      <c r="HN113" s="28"/>
      <c r="HO113" s="28"/>
      <c r="HP113" s="28"/>
      <c r="HQ113" s="28"/>
      <c r="HR113" s="28"/>
      <c r="HS113" s="28"/>
      <c r="HT113" s="28"/>
      <c r="HU113" s="28"/>
      <c r="HV113" s="28"/>
      <c r="HW113" s="28"/>
      <c r="HX113" s="28"/>
      <c r="HY113" s="28"/>
      <c r="HZ113" s="28"/>
      <c r="IA113" s="28"/>
      <c r="IB113" s="28"/>
      <c r="IC113" s="28"/>
      <c r="ID113" s="28"/>
      <c r="IE113" s="28"/>
      <c r="IF113" s="28"/>
      <c r="IG113" s="28"/>
      <c r="IH113" s="28"/>
    </row>
    <row r="114" spans="1:242" ht="12.75">
      <c r="A114" s="1"/>
      <c r="B114" s="10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  <c r="DR114" s="28"/>
      <c r="DS114" s="28"/>
      <c r="DT114" s="28"/>
      <c r="DU114" s="28"/>
      <c r="DV114" s="28"/>
      <c r="DW114" s="28"/>
      <c r="DX114" s="28"/>
      <c r="DY114" s="28"/>
      <c r="DZ114" s="28"/>
      <c r="EA114" s="28"/>
      <c r="EB114" s="28"/>
      <c r="EC114" s="28"/>
      <c r="ED114" s="28"/>
      <c r="EE114" s="28"/>
      <c r="EF114" s="28"/>
      <c r="EG114" s="28"/>
      <c r="EH114" s="28"/>
      <c r="EI114" s="28"/>
      <c r="EJ114" s="28"/>
      <c r="EK114" s="28"/>
      <c r="EL114" s="28"/>
      <c r="EM114" s="28"/>
      <c r="EN114" s="28"/>
      <c r="EO114" s="28"/>
      <c r="EP114" s="28"/>
      <c r="EQ114" s="28"/>
      <c r="ER114" s="28"/>
      <c r="ES114" s="28"/>
      <c r="ET114" s="28"/>
      <c r="EU114" s="28"/>
      <c r="EV114" s="28"/>
      <c r="EW114" s="28"/>
      <c r="EX114" s="28"/>
      <c r="EY114" s="28"/>
      <c r="EZ114" s="28"/>
      <c r="FA114" s="28"/>
      <c r="FB114" s="28"/>
      <c r="FC114" s="28"/>
      <c r="FD114" s="28"/>
      <c r="FE114" s="28"/>
      <c r="FF114" s="28"/>
      <c r="FG114" s="28"/>
      <c r="FH114" s="28"/>
      <c r="FI114" s="28"/>
      <c r="FJ114" s="28"/>
      <c r="FK114" s="28"/>
      <c r="FL114" s="28"/>
      <c r="FM114" s="28"/>
      <c r="FN114" s="28"/>
      <c r="FO114" s="28"/>
      <c r="FP114" s="28"/>
      <c r="FQ114" s="28"/>
      <c r="FR114" s="28"/>
      <c r="FS114" s="28"/>
      <c r="FT114" s="28"/>
      <c r="FU114" s="28"/>
      <c r="FV114" s="28"/>
      <c r="FW114" s="28"/>
      <c r="FX114" s="28"/>
      <c r="FY114" s="28"/>
      <c r="FZ114" s="28"/>
      <c r="GA114" s="28"/>
      <c r="GB114" s="28"/>
      <c r="GC114" s="28"/>
      <c r="GD114" s="28"/>
      <c r="GE114" s="28"/>
      <c r="GF114" s="28"/>
      <c r="GG114" s="28"/>
      <c r="GH114" s="28"/>
      <c r="GI114" s="28"/>
      <c r="GJ114" s="28"/>
      <c r="GK114" s="28"/>
      <c r="GL114" s="28"/>
      <c r="GM114" s="28"/>
      <c r="GN114" s="28"/>
      <c r="GO114" s="28"/>
      <c r="GP114" s="28"/>
      <c r="GQ114" s="28"/>
      <c r="GR114" s="28"/>
      <c r="GS114" s="28"/>
      <c r="GT114" s="28"/>
      <c r="GU114" s="28"/>
      <c r="GV114" s="28"/>
      <c r="GW114" s="28"/>
      <c r="GX114" s="28"/>
      <c r="GY114" s="28"/>
      <c r="GZ114" s="28"/>
      <c r="HA114" s="28"/>
      <c r="HB114" s="28"/>
      <c r="HC114" s="28"/>
      <c r="HD114" s="28"/>
      <c r="HE114" s="28"/>
      <c r="HF114" s="28"/>
      <c r="HG114" s="28"/>
      <c r="HH114" s="28"/>
      <c r="HI114" s="28"/>
      <c r="HJ114" s="28"/>
      <c r="HK114" s="28"/>
      <c r="HL114" s="28"/>
      <c r="HM114" s="28"/>
      <c r="HN114" s="28"/>
      <c r="HO114" s="28"/>
      <c r="HP114" s="28"/>
      <c r="HQ114" s="28"/>
      <c r="HR114" s="28"/>
      <c r="HS114" s="28"/>
      <c r="HT114" s="28"/>
      <c r="HU114" s="28"/>
      <c r="HV114" s="28"/>
      <c r="HW114" s="28"/>
      <c r="HX114" s="28"/>
      <c r="HY114" s="28"/>
      <c r="HZ114" s="28"/>
      <c r="IA114" s="28"/>
      <c r="IB114" s="28"/>
      <c r="IC114" s="28"/>
      <c r="ID114" s="28"/>
      <c r="IE114" s="28"/>
      <c r="IF114" s="28"/>
      <c r="IG114" s="28"/>
      <c r="IH114" s="28"/>
    </row>
    <row r="115" spans="1:242" ht="12.75">
      <c r="A115" s="1"/>
      <c r="B115" s="10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  <c r="DR115" s="28"/>
      <c r="DS115" s="28"/>
      <c r="DT115" s="28"/>
      <c r="DU115" s="28"/>
      <c r="DV115" s="28"/>
      <c r="DW115" s="28"/>
      <c r="DX115" s="28"/>
      <c r="DY115" s="28"/>
      <c r="DZ115" s="28"/>
      <c r="EA115" s="28"/>
      <c r="EB115" s="28"/>
      <c r="EC115" s="28"/>
      <c r="ED115" s="28"/>
      <c r="EE115" s="28"/>
      <c r="EF115" s="28"/>
      <c r="EG115" s="28"/>
      <c r="EH115" s="28"/>
      <c r="EI115" s="28"/>
      <c r="EJ115" s="28"/>
      <c r="EK115" s="28"/>
      <c r="EL115" s="28"/>
      <c r="EM115" s="28"/>
      <c r="EN115" s="28"/>
      <c r="EO115" s="28"/>
      <c r="EP115" s="28"/>
      <c r="EQ115" s="28"/>
      <c r="ER115" s="28"/>
      <c r="ES115" s="28"/>
      <c r="ET115" s="28"/>
      <c r="EU115" s="28"/>
      <c r="EV115" s="28"/>
      <c r="EW115" s="28"/>
      <c r="EX115" s="28"/>
      <c r="EY115" s="28"/>
      <c r="EZ115" s="28"/>
      <c r="FA115" s="28"/>
      <c r="FB115" s="28"/>
      <c r="FC115" s="28"/>
      <c r="FD115" s="28"/>
      <c r="FE115" s="28"/>
      <c r="FF115" s="28"/>
      <c r="FG115" s="28"/>
      <c r="FH115" s="28"/>
      <c r="FI115" s="28"/>
      <c r="FJ115" s="28"/>
      <c r="FK115" s="28"/>
      <c r="FL115" s="28"/>
      <c r="FM115" s="28"/>
      <c r="FN115" s="28"/>
      <c r="FO115" s="28"/>
      <c r="FP115" s="28"/>
      <c r="FQ115" s="28"/>
      <c r="FR115" s="28"/>
      <c r="FS115" s="28"/>
      <c r="FT115" s="28"/>
      <c r="FU115" s="28"/>
      <c r="FV115" s="28"/>
      <c r="FW115" s="28"/>
      <c r="FX115" s="28"/>
      <c r="FY115" s="28"/>
      <c r="FZ115" s="28"/>
      <c r="GA115" s="28"/>
      <c r="GB115" s="28"/>
      <c r="GC115" s="28"/>
      <c r="GD115" s="28"/>
      <c r="GE115" s="28"/>
      <c r="GF115" s="28"/>
      <c r="GG115" s="28"/>
      <c r="GH115" s="28"/>
      <c r="GI115" s="28"/>
      <c r="GJ115" s="28"/>
      <c r="GK115" s="28"/>
      <c r="GL115" s="28"/>
      <c r="GM115" s="28"/>
      <c r="GN115" s="28"/>
      <c r="GO115" s="28"/>
      <c r="GP115" s="28"/>
      <c r="GQ115" s="28"/>
      <c r="GR115" s="28"/>
      <c r="GS115" s="28"/>
      <c r="GT115" s="28"/>
      <c r="GU115" s="28"/>
      <c r="GV115" s="28"/>
      <c r="GW115" s="28"/>
      <c r="GX115" s="28"/>
      <c r="GY115" s="28"/>
      <c r="GZ115" s="28"/>
      <c r="HA115" s="28"/>
      <c r="HB115" s="28"/>
      <c r="HC115" s="28"/>
      <c r="HD115" s="28"/>
      <c r="HE115" s="28"/>
      <c r="HF115" s="28"/>
      <c r="HG115" s="28"/>
      <c r="HH115" s="28"/>
      <c r="HI115" s="28"/>
      <c r="HJ115" s="28"/>
      <c r="HK115" s="28"/>
      <c r="HL115" s="28"/>
      <c r="HM115" s="28"/>
      <c r="HN115" s="28"/>
      <c r="HO115" s="28"/>
      <c r="HP115" s="28"/>
      <c r="HQ115" s="28"/>
      <c r="HR115" s="28"/>
      <c r="HS115" s="28"/>
      <c r="HT115" s="28"/>
      <c r="HU115" s="28"/>
      <c r="HV115" s="28"/>
      <c r="HW115" s="28"/>
      <c r="HX115" s="28"/>
      <c r="HY115" s="28"/>
      <c r="HZ115" s="28"/>
      <c r="IA115" s="28"/>
      <c r="IB115" s="28"/>
      <c r="IC115" s="28"/>
      <c r="ID115" s="28"/>
      <c r="IE115" s="28"/>
      <c r="IF115" s="28"/>
      <c r="IG115" s="28"/>
      <c r="IH115" s="28"/>
    </row>
    <row r="116" spans="1:242" ht="12.75">
      <c r="A116" s="1"/>
      <c r="B116" s="10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28"/>
      <c r="DI116" s="28"/>
      <c r="DJ116" s="28"/>
      <c r="DK116" s="28"/>
      <c r="DL116" s="28"/>
      <c r="DM116" s="28"/>
      <c r="DN116" s="28"/>
      <c r="DO116" s="28"/>
      <c r="DP116" s="28"/>
      <c r="DQ116" s="28"/>
      <c r="DR116" s="28"/>
      <c r="DS116" s="28"/>
      <c r="DT116" s="28"/>
      <c r="DU116" s="28"/>
      <c r="DV116" s="28"/>
      <c r="DW116" s="28"/>
      <c r="DX116" s="28"/>
      <c r="DY116" s="28"/>
      <c r="DZ116" s="28"/>
      <c r="EA116" s="28"/>
      <c r="EB116" s="28"/>
      <c r="EC116" s="28"/>
      <c r="ED116" s="28"/>
      <c r="EE116" s="28"/>
      <c r="EF116" s="28"/>
      <c r="EG116" s="28"/>
      <c r="EH116" s="28"/>
      <c r="EI116" s="28"/>
      <c r="EJ116" s="28"/>
      <c r="EK116" s="28"/>
      <c r="EL116" s="28"/>
      <c r="EM116" s="28"/>
      <c r="EN116" s="28"/>
      <c r="EO116" s="28"/>
      <c r="EP116" s="28"/>
      <c r="EQ116" s="28"/>
      <c r="ER116" s="28"/>
      <c r="ES116" s="28"/>
      <c r="ET116" s="28"/>
      <c r="EU116" s="28"/>
      <c r="EV116" s="28"/>
      <c r="EW116" s="28"/>
      <c r="EX116" s="28"/>
      <c r="EY116" s="28"/>
      <c r="EZ116" s="28"/>
      <c r="FA116" s="28"/>
      <c r="FB116" s="28"/>
      <c r="FC116" s="28"/>
      <c r="FD116" s="28"/>
      <c r="FE116" s="28"/>
      <c r="FF116" s="28"/>
      <c r="FG116" s="28"/>
      <c r="FH116" s="28"/>
      <c r="FI116" s="28"/>
      <c r="FJ116" s="28"/>
      <c r="FK116" s="28"/>
      <c r="FL116" s="28"/>
      <c r="FM116" s="28"/>
      <c r="FN116" s="28"/>
      <c r="FO116" s="28"/>
      <c r="FP116" s="28"/>
      <c r="FQ116" s="28"/>
      <c r="FR116" s="28"/>
      <c r="FS116" s="28"/>
      <c r="FT116" s="28"/>
      <c r="FU116" s="28"/>
      <c r="FV116" s="28"/>
      <c r="FW116" s="28"/>
      <c r="FX116" s="28"/>
      <c r="FY116" s="28"/>
      <c r="FZ116" s="28"/>
      <c r="GA116" s="28"/>
      <c r="GB116" s="28"/>
      <c r="GC116" s="28"/>
      <c r="GD116" s="28"/>
      <c r="GE116" s="28"/>
      <c r="GF116" s="28"/>
      <c r="GG116" s="28"/>
      <c r="GH116" s="28"/>
      <c r="GI116" s="28"/>
      <c r="GJ116" s="28"/>
      <c r="GK116" s="28"/>
      <c r="GL116" s="28"/>
      <c r="GM116" s="28"/>
      <c r="GN116" s="28"/>
      <c r="GO116" s="28"/>
      <c r="GP116" s="28"/>
      <c r="GQ116" s="28"/>
      <c r="GR116" s="28"/>
      <c r="GS116" s="28"/>
      <c r="GT116" s="28"/>
      <c r="GU116" s="28"/>
      <c r="GV116" s="28"/>
      <c r="GW116" s="28"/>
      <c r="GX116" s="28"/>
      <c r="GY116" s="28"/>
      <c r="GZ116" s="28"/>
      <c r="HA116" s="28"/>
      <c r="HB116" s="28"/>
      <c r="HC116" s="28"/>
      <c r="HD116" s="28"/>
      <c r="HE116" s="28"/>
      <c r="HF116" s="28"/>
      <c r="HG116" s="28"/>
      <c r="HH116" s="28"/>
      <c r="HI116" s="28"/>
      <c r="HJ116" s="28"/>
      <c r="HK116" s="28"/>
      <c r="HL116" s="28"/>
      <c r="HM116" s="28"/>
      <c r="HN116" s="28"/>
      <c r="HO116" s="28"/>
      <c r="HP116" s="28"/>
      <c r="HQ116" s="28"/>
      <c r="HR116" s="28"/>
      <c r="HS116" s="28"/>
      <c r="HT116" s="28"/>
      <c r="HU116" s="28"/>
      <c r="HV116" s="28"/>
      <c r="HW116" s="28"/>
      <c r="HX116" s="28"/>
      <c r="HY116" s="28"/>
      <c r="HZ116" s="28"/>
      <c r="IA116" s="28"/>
      <c r="IB116" s="28"/>
      <c r="IC116" s="28"/>
      <c r="ID116" s="28"/>
      <c r="IE116" s="28"/>
      <c r="IF116" s="28"/>
      <c r="IG116" s="28"/>
      <c r="IH116" s="28"/>
    </row>
    <row r="117" spans="1:242" ht="12.75">
      <c r="A117" s="1"/>
      <c r="B117" s="10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  <c r="DR117" s="28"/>
      <c r="DS117" s="28"/>
      <c r="DT117" s="28"/>
      <c r="DU117" s="28"/>
      <c r="DV117" s="28"/>
      <c r="DW117" s="28"/>
      <c r="DX117" s="28"/>
      <c r="DY117" s="28"/>
      <c r="DZ117" s="28"/>
      <c r="EA117" s="28"/>
      <c r="EB117" s="28"/>
      <c r="EC117" s="28"/>
      <c r="ED117" s="28"/>
      <c r="EE117" s="28"/>
      <c r="EF117" s="28"/>
      <c r="EG117" s="28"/>
      <c r="EH117" s="28"/>
      <c r="EI117" s="28"/>
      <c r="EJ117" s="28"/>
      <c r="EK117" s="28"/>
      <c r="EL117" s="28"/>
      <c r="EM117" s="28"/>
      <c r="EN117" s="28"/>
      <c r="EO117" s="28"/>
      <c r="EP117" s="28"/>
      <c r="EQ117" s="28"/>
      <c r="ER117" s="28"/>
      <c r="ES117" s="28"/>
      <c r="ET117" s="28"/>
      <c r="EU117" s="28"/>
      <c r="EV117" s="28"/>
      <c r="EW117" s="28"/>
      <c r="EX117" s="28"/>
      <c r="EY117" s="28"/>
      <c r="EZ117" s="28"/>
      <c r="FA117" s="28"/>
      <c r="FB117" s="28"/>
      <c r="FC117" s="28"/>
      <c r="FD117" s="28"/>
      <c r="FE117" s="28"/>
      <c r="FF117" s="28"/>
      <c r="FG117" s="28"/>
      <c r="FH117" s="28"/>
      <c r="FI117" s="28"/>
      <c r="FJ117" s="28"/>
      <c r="FK117" s="28"/>
      <c r="FL117" s="28"/>
      <c r="FM117" s="28"/>
      <c r="FN117" s="28"/>
      <c r="FO117" s="28"/>
      <c r="FP117" s="28"/>
      <c r="FQ117" s="28"/>
      <c r="FR117" s="28"/>
      <c r="FS117" s="28"/>
      <c r="FT117" s="28"/>
      <c r="FU117" s="28"/>
      <c r="FV117" s="28"/>
      <c r="FW117" s="28"/>
      <c r="FX117" s="28"/>
      <c r="FY117" s="28"/>
      <c r="FZ117" s="28"/>
      <c r="GA117" s="28"/>
      <c r="GB117" s="28"/>
      <c r="GC117" s="28"/>
      <c r="GD117" s="28"/>
      <c r="GE117" s="28"/>
      <c r="GF117" s="28"/>
      <c r="GG117" s="28"/>
      <c r="GH117" s="28"/>
      <c r="GI117" s="28"/>
      <c r="GJ117" s="28"/>
      <c r="GK117" s="28"/>
      <c r="GL117" s="28"/>
      <c r="GM117" s="28"/>
      <c r="GN117" s="28"/>
      <c r="GO117" s="28"/>
      <c r="GP117" s="28"/>
      <c r="GQ117" s="28"/>
      <c r="GR117" s="28"/>
      <c r="GS117" s="28"/>
      <c r="GT117" s="28"/>
      <c r="GU117" s="28"/>
      <c r="GV117" s="28"/>
      <c r="GW117" s="28"/>
      <c r="GX117" s="28"/>
      <c r="GY117" s="28"/>
      <c r="GZ117" s="28"/>
      <c r="HA117" s="28"/>
      <c r="HB117" s="28"/>
      <c r="HC117" s="28"/>
      <c r="HD117" s="28"/>
      <c r="HE117" s="28"/>
      <c r="HF117" s="28"/>
      <c r="HG117" s="28"/>
      <c r="HH117" s="28"/>
      <c r="HI117" s="28"/>
      <c r="HJ117" s="28"/>
      <c r="HK117" s="28"/>
      <c r="HL117" s="28"/>
      <c r="HM117" s="28"/>
      <c r="HN117" s="28"/>
      <c r="HO117" s="28"/>
      <c r="HP117" s="28"/>
      <c r="HQ117" s="28"/>
      <c r="HR117" s="28"/>
      <c r="HS117" s="28"/>
      <c r="HT117" s="28"/>
      <c r="HU117" s="28"/>
      <c r="HV117" s="28"/>
      <c r="HW117" s="28"/>
      <c r="HX117" s="28"/>
      <c r="HY117" s="28"/>
      <c r="HZ117" s="28"/>
      <c r="IA117" s="28"/>
      <c r="IB117" s="28"/>
      <c r="IC117" s="28"/>
      <c r="ID117" s="28"/>
      <c r="IE117" s="28"/>
      <c r="IF117" s="28"/>
      <c r="IG117" s="28"/>
      <c r="IH117" s="28"/>
    </row>
    <row r="118" spans="1:242" ht="12.75">
      <c r="A118" s="1"/>
      <c r="B118" s="10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  <c r="DR118" s="28"/>
      <c r="DS118" s="28"/>
      <c r="DT118" s="28"/>
      <c r="DU118" s="28"/>
      <c r="DV118" s="28"/>
      <c r="DW118" s="28"/>
      <c r="DX118" s="28"/>
      <c r="DY118" s="28"/>
      <c r="DZ118" s="28"/>
      <c r="EA118" s="28"/>
      <c r="EB118" s="28"/>
      <c r="EC118" s="28"/>
      <c r="ED118" s="28"/>
      <c r="EE118" s="28"/>
      <c r="EF118" s="28"/>
      <c r="EG118" s="28"/>
      <c r="EH118" s="28"/>
      <c r="EI118" s="28"/>
      <c r="EJ118" s="28"/>
      <c r="EK118" s="28"/>
      <c r="EL118" s="28"/>
      <c r="EM118" s="28"/>
      <c r="EN118" s="28"/>
      <c r="EO118" s="28"/>
      <c r="EP118" s="28"/>
      <c r="EQ118" s="28"/>
      <c r="ER118" s="28"/>
      <c r="ES118" s="28"/>
      <c r="ET118" s="28"/>
      <c r="EU118" s="28"/>
      <c r="EV118" s="28"/>
      <c r="EW118" s="28"/>
      <c r="EX118" s="28"/>
      <c r="EY118" s="28"/>
      <c r="EZ118" s="28"/>
      <c r="FA118" s="28"/>
      <c r="FB118" s="28"/>
      <c r="FC118" s="28"/>
      <c r="FD118" s="28"/>
      <c r="FE118" s="28"/>
      <c r="FF118" s="28"/>
      <c r="FG118" s="28"/>
      <c r="FH118" s="28"/>
      <c r="FI118" s="28"/>
      <c r="FJ118" s="28"/>
      <c r="FK118" s="28"/>
      <c r="FL118" s="28"/>
      <c r="FM118" s="28"/>
      <c r="FN118" s="28"/>
      <c r="FO118" s="28"/>
      <c r="FP118" s="28"/>
      <c r="FQ118" s="28"/>
      <c r="FR118" s="28"/>
      <c r="FS118" s="28"/>
      <c r="FT118" s="28"/>
      <c r="FU118" s="28"/>
      <c r="FV118" s="28"/>
      <c r="FW118" s="28"/>
      <c r="FX118" s="28"/>
      <c r="FY118" s="28"/>
      <c r="FZ118" s="28"/>
      <c r="GA118" s="28"/>
      <c r="GB118" s="28"/>
      <c r="GC118" s="28"/>
      <c r="GD118" s="28"/>
      <c r="GE118" s="28"/>
      <c r="GF118" s="28"/>
      <c r="GG118" s="28"/>
      <c r="GH118" s="28"/>
      <c r="GI118" s="28"/>
      <c r="GJ118" s="28"/>
      <c r="GK118" s="28"/>
      <c r="GL118" s="28"/>
      <c r="GM118" s="28"/>
      <c r="GN118" s="28"/>
      <c r="GO118" s="28"/>
      <c r="GP118" s="28"/>
      <c r="GQ118" s="28"/>
      <c r="GR118" s="28"/>
      <c r="GS118" s="28"/>
      <c r="GT118" s="28"/>
      <c r="GU118" s="28"/>
      <c r="GV118" s="28"/>
      <c r="GW118" s="28"/>
      <c r="GX118" s="28"/>
      <c r="GY118" s="28"/>
      <c r="GZ118" s="28"/>
      <c r="HA118" s="28"/>
      <c r="HB118" s="28"/>
      <c r="HC118" s="28"/>
      <c r="HD118" s="28"/>
      <c r="HE118" s="28"/>
      <c r="HF118" s="28"/>
      <c r="HG118" s="28"/>
      <c r="HH118" s="28"/>
      <c r="HI118" s="28"/>
      <c r="HJ118" s="28"/>
      <c r="HK118" s="28"/>
      <c r="HL118" s="28"/>
      <c r="HM118" s="28"/>
      <c r="HN118" s="28"/>
      <c r="HO118" s="28"/>
      <c r="HP118" s="28"/>
      <c r="HQ118" s="28"/>
      <c r="HR118" s="28"/>
      <c r="HS118" s="28"/>
      <c r="HT118" s="28"/>
      <c r="HU118" s="28"/>
      <c r="HV118" s="28"/>
      <c r="HW118" s="28"/>
      <c r="HX118" s="28"/>
      <c r="HY118" s="28"/>
      <c r="HZ118" s="28"/>
      <c r="IA118" s="28"/>
      <c r="IB118" s="28"/>
      <c r="IC118" s="28"/>
      <c r="ID118" s="28"/>
      <c r="IE118" s="28"/>
      <c r="IF118" s="28"/>
      <c r="IG118" s="28"/>
      <c r="IH118" s="28"/>
    </row>
    <row r="119" spans="1:242" ht="12.75">
      <c r="A119" s="1"/>
      <c r="B119" s="10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28"/>
      <c r="DD119" s="28"/>
      <c r="DE119" s="28"/>
      <c r="DF119" s="28"/>
      <c r="DG119" s="28"/>
      <c r="DH119" s="28"/>
      <c r="DI119" s="28"/>
      <c r="DJ119" s="28"/>
      <c r="DK119" s="28"/>
      <c r="DL119" s="28"/>
      <c r="DM119" s="28"/>
      <c r="DN119" s="28"/>
      <c r="DO119" s="28"/>
      <c r="DP119" s="28"/>
      <c r="DQ119" s="28"/>
      <c r="DR119" s="28"/>
      <c r="DS119" s="28"/>
      <c r="DT119" s="28"/>
      <c r="DU119" s="28"/>
      <c r="DV119" s="28"/>
      <c r="DW119" s="28"/>
      <c r="DX119" s="28"/>
      <c r="DY119" s="28"/>
      <c r="DZ119" s="28"/>
      <c r="EA119" s="28"/>
      <c r="EB119" s="28"/>
      <c r="EC119" s="28"/>
      <c r="ED119" s="28"/>
      <c r="EE119" s="28"/>
      <c r="EF119" s="28"/>
      <c r="EG119" s="28"/>
      <c r="EH119" s="28"/>
      <c r="EI119" s="28"/>
      <c r="EJ119" s="28"/>
      <c r="EK119" s="28"/>
      <c r="EL119" s="28"/>
      <c r="EM119" s="28"/>
      <c r="EN119" s="28"/>
      <c r="EO119" s="28"/>
      <c r="EP119" s="28"/>
      <c r="EQ119" s="28"/>
      <c r="ER119" s="28"/>
      <c r="ES119" s="28"/>
      <c r="ET119" s="28"/>
      <c r="EU119" s="28"/>
      <c r="EV119" s="28"/>
      <c r="EW119" s="28"/>
      <c r="EX119" s="28"/>
      <c r="EY119" s="28"/>
      <c r="EZ119" s="28"/>
      <c r="FA119" s="28"/>
      <c r="FB119" s="28"/>
      <c r="FC119" s="28"/>
      <c r="FD119" s="28"/>
      <c r="FE119" s="28"/>
      <c r="FF119" s="28"/>
      <c r="FG119" s="28"/>
      <c r="FH119" s="28"/>
      <c r="FI119" s="28"/>
      <c r="FJ119" s="28"/>
      <c r="FK119" s="28"/>
      <c r="FL119" s="28"/>
      <c r="FM119" s="28"/>
      <c r="FN119" s="28"/>
      <c r="FO119" s="28"/>
      <c r="FP119" s="28"/>
      <c r="FQ119" s="28"/>
      <c r="FR119" s="28"/>
      <c r="FS119" s="28"/>
      <c r="FT119" s="28"/>
      <c r="FU119" s="28"/>
      <c r="FV119" s="28"/>
      <c r="FW119" s="28"/>
      <c r="FX119" s="28"/>
      <c r="FY119" s="28"/>
      <c r="FZ119" s="28"/>
      <c r="GA119" s="28"/>
      <c r="GB119" s="28"/>
      <c r="GC119" s="28"/>
      <c r="GD119" s="28"/>
      <c r="GE119" s="28"/>
      <c r="GF119" s="28"/>
      <c r="GG119" s="28"/>
      <c r="GH119" s="28"/>
      <c r="GI119" s="28"/>
      <c r="GJ119" s="28"/>
      <c r="GK119" s="28"/>
      <c r="GL119" s="28"/>
      <c r="GM119" s="28"/>
      <c r="GN119" s="28"/>
      <c r="GO119" s="28"/>
      <c r="GP119" s="28"/>
      <c r="GQ119" s="28"/>
      <c r="GR119" s="28"/>
      <c r="GS119" s="28"/>
      <c r="GT119" s="28"/>
      <c r="GU119" s="28"/>
      <c r="GV119" s="28"/>
      <c r="GW119" s="28"/>
      <c r="GX119" s="28"/>
      <c r="GY119" s="28"/>
      <c r="GZ119" s="28"/>
      <c r="HA119" s="28"/>
      <c r="HB119" s="28"/>
      <c r="HC119" s="28"/>
      <c r="HD119" s="28"/>
      <c r="HE119" s="28"/>
      <c r="HF119" s="28"/>
      <c r="HG119" s="28"/>
      <c r="HH119" s="28"/>
      <c r="HI119" s="28"/>
      <c r="HJ119" s="28"/>
      <c r="HK119" s="28"/>
      <c r="HL119" s="28"/>
      <c r="HM119" s="28"/>
      <c r="HN119" s="28"/>
      <c r="HO119" s="28"/>
      <c r="HP119" s="28"/>
      <c r="HQ119" s="28"/>
      <c r="HR119" s="28"/>
      <c r="HS119" s="28"/>
      <c r="HT119" s="28"/>
      <c r="HU119" s="28"/>
      <c r="HV119" s="28"/>
      <c r="HW119" s="28"/>
      <c r="HX119" s="28"/>
      <c r="HY119" s="28"/>
      <c r="HZ119" s="28"/>
      <c r="IA119" s="28"/>
      <c r="IB119" s="28"/>
      <c r="IC119" s="28"/>
      <c r="ID119" s="28"/>
      <c r="IE119" s="28"/>
      <c r="IF119" s="28"/>
      <c r="IG119" s="28"/>
      <c r="IH119" s="28"/>
    </row>
    <row r="120" spans="1:242" ht="12.75">
      <c r="A120" s="1"/>
      <c r="B120" s="10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  <c r="DV120" s="28"/>
      <c r="DW120" s="28"/>
      <c r="DX120" s="28"/>
      <c r="DY120" s="28"/>
      <c r="DZ120" s="28"/>
      <c r="EA120" s="28"/>
      <c r="EB120" s="28"/>
      <c r="EC120" s="28"/>
      <c r="ED120" s="28"/>
      <c r="EE120" s="28"/>
      <c r="EF120" s="28"/>
      <c r="EG120" s="28"/>
      <c r="EH120" s="28"/>
      <c r="EI120" s="28"/>
      <c r="EJ120" s="28"/>
      <c r="EK120" s="28"/>
      <c r="EL120" s="28"/>
      <c r="EM120" s="28"/>
      <c r="EN120" s="28"/>
      <c r="EO120" s="28"/>
      <c r="EP120" s="28"/>
      <c r="EQ120" s="28"/>
      <c r="ER120" s="28"/>
      <c r="ES120" s="28"/>
      <c r="ET120" s="28"/>
      <c r="EU120" s="28"/>
      <c r="EV120" s="28"/>
      <c r="EW120" s="28"/>
      <c r="EX120" s="28"/>
      <c r="EY120" s="28"/>
      <c r="EZ120" s="28"/>
      <c r="FA120" s="28"/>
      <c r="FB120" s="28"/>
      <c r="FC120" s="28"/>
      <c r="FD120" s="28"/>
      <c r="FE120" s="28"/>
      <c r="FF120" s="28"/>
      <c r="FG120" s="28"/>
      <c r="FH120" s="28"/>
      <c r="FI120" s="28"/>
      <c r="FJ120" s="28"/>
      <c r="FK120" s="28"/>
      <c r="FL120" s="28"/>
      <c r="FM120" s="28"/>
      <c r="FN120" s="28"/>
      <c r="FO120" s="28"/>
      <c r="FP120" s="28"/>
      <c r="FQ120" s="28"/>
      <c r="FR120" s="28"/>
      <c r="FS120" s="28"/>
      <c r="FT120" s="28"/>
      <c r="FU120" s="28"/>
      <c r="FV120" s="28"/>
      <c r="FW120" s="28"/>
      <c r="FX120" s="28"/>
      <c r="FY120" s="28"/>
      <c r="FZ120" s="28"/>
      <c r="GA120" s="28"/>
      <c r="GB120" s="28"/>
      <c r="GC120" s="28"/>
      <c r="GD120" s="28"/>
      <c r="GE120" s="28"/>
      <c r="GF120" s="28"/>
      <c r="GG120" s="28"/>
      <c r="GH120" s="28"/>
      <c r="GI120" s="28"/>
      <c r="GJ120" s="28"/>
      <c r="GK120" s="28"/>
      <c r="GL120" s="28"/>
      <c r="GM120" s="28"/>
      <c r="GN120" s="28"/>
      <c r="GO120" s="28"/>
      <c r="GP120" s="28"/>
      <c r="GQ120" s="28"/>
      <c r="GR120" s="28"/>
      <c r="GS120" s="28"/>
      <c r="GT120" s="28"/>
      <c r="GU120" s="28"/>
      <c r="GV120" s="28"/>
      <c r="GW120" s="28"/>
      <c r="GX120" s="28"/>
      <c r="GY120" s="28"/>
      <c r="GZ120" s="28"/>
      <c r="HA120" s="28"/>
      <c r="HB120" s="28"/>
      <c r="HC120" s="28"/>
      <c r="HD120" s="28"/>
      <c r="HE120" s="28"/>
      <c r="HF120" s="28"/>
      <c r="HG120" s="28"/>
      <c r="HH120" s="28"/>
      <c r="HI120" s="28"/>
      <c r="HJ120" s="28"/>
      <c r="HK120" s="28"/>
      <c r="HL120" s="28"/>
      <c r="HM120" s="28"/>
      <c r="HN120" s="28"/>
      <c r="HO120" s="28"/>
      <c r="HP120" s="28"/>
      <c r="HQ120" s="28"/>
      <c r="HR120" s="28"/>
      <c r="HS120" s="28"/>
      <c r="HT120" s="28"/>
      <c r="HU120" s="28"/>
      <c r="HV120" s="28"/>
      <c r="HW120" s="28"/>
      <c r="HX120" s="28"/>
      <c r="HY120" s="28"/>
      <c r="HZ120" s="28"/>
      <c r="IA120" s="28"/>
      <c r="IB120" s="28"/>
      <c r="IC120" s="28"/>
      <c r="ID120" s="28"/>
      <c r="IE120" s="28"/>
      <c r="IF120" s="28"/>
      <c r="IG120" s="28"/>
      <c r="IH120" s="28"/>
    </row>
    <row r="121" spans="1:242" ht="12.75">
      <c r="A121" s="1"/>
      <c r="B121" s="10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  <c r="DI121" s="28"/>
      <c r="DJ121" s="28"/>
      <c r="DK121" s="28"/>
      <c r="DL121" s="28"/>
      <c r="DM121" s="28"/>
      <c r="DN121" s="28"/>
      <c r="DO121" s="28"/>
      <c r="DP121" s="28"/>
      <c r="DQ121" s="28"/>
      <c r="DR121" s="28"/>
      <c r="DS121" s="28"/>
      <c r="DT121" s="28"/>
      <c r="DU121" s="28"/>
      <c r="DV121" s="28"/>
      <c r="DW121" s="28"/>
      <c r="DX121" s="28"/>
      <c r="DY121" s="28"/>
      <c r="DZ121" s="28"/>
      <c r="EA121" s="28"/>
      <c r="EB121" s="28"/>
      <c r="EC121" s="28"/>
      <c r="ED121" s="28"/>
      <c r="EE121" s="28"/>
      <c r="EF121" s="28"/>
      <c r="EG121" s="28"/>
      <c r="EH121" s="28"/>
      <c r="EI121" s="28"/>
      <c r="EJ121" s="28"/>
      <c r="EK121" s="28"/>
      <c r="EL121" s="28"/>
      <c r="EM121" s="28"/>
      <c r="EN121" s="28"/>
      <c r="EO121" s="28"/>
      <c r="EP121" s="28"/>
      <c r="EQ121" s="28"/>
      <c r="ER121" s="28"/>
      <c r="ES121" s="28"/>
      <c r="ET121" s="28"/>
      <c r="EU121" s="28"/>
      <c r="EV121" s="28"/>
      <c r="EW121" s="28"/>
      <c r="EX121" s="28"/>
      <c r="EY121" s="28"/>
      <c r="EZ121" s="28"/>
      <c r="FA121" s="28"/>
      <c r="FB121" s="28"/>
      <c r="FC121" s="28"/>
      <c r="FD121" s="28"/>
      <c r="FE121" s="28"/>
      <c r="FF121" s="28"/>
      <c r="FG121" s="28"/>
      <c r="FH121" s="28"/>
      <c r="FI121" s="28"/>
      <c r="FJ121" s="28"/>
      <c r="FK121" s="28"/>
      <c r="FL121" s="28"/>
      <c r="FM121" s="28"/>
      <c r="FN121" s="28"/>
      <c r="FO121" s="28"/>
      <c r="FP121" s="28"/>
      <c r="FQ121" s="28"/>
      <c r="FR121" s="28"/>
      <c r="FS121" s="28"/>
      <c r="FT121" s="28"/>
      <c r="FU121" s="28"/>
      <c r="FV121" s="28"/>
      <c r="FW121" s="28"/>
      <c r="FX121" s="28"/>
      <c r="FY121" s="28"/>
      <c r="FZ121" s="28"/>
      <c r="GA121" s="28"/>
      <c r="GB121" s="28"/>
      <c r="GC121" s="28"/>
      <c r="GD121" s="28"/>
      <c r="GE121" s="28"/>
      <c r="GF121" s="28"/>
      <c r="GG121" s="28"/>
      <c r="GH121" s="28"/>
      <c r="GI121" s="28"/>
      <c r="GJ121" s="28"/>
      <c r="GK121" s="28"/>
      <c r="GL121" s="28"/>
      <c r="GM121" s="28"/>
      <c r="GN121" s="28"/>
      <c r="GO121" s="28"/>
      <c r="GP121" s="28"/>
      <c r="GQ121" s="28"/>
      <c r="GR121" s="28"/>
      <c r="GS121" s="28"/>
      <c r="GT121" s="28"/>
      <c r="GU121" s="28"/>
      <c r="GV121" s="28"/>
      <c r="GW121" s="28"/>
      <c r="GX121" s="28"/>
      <c r="GY121" s="28"/>
      <c r="GZ121" s="28"/>
      <c r="HA121" s="28"/>
      <c r="HB121" s="28"/>
      <c r="HC121" s="28"/>
      <c r="HD121" s="28"/>
      <c r="HE121" s="28"/>
      <c r="HF121" s="28"/>
      <c r="HG121" s="28"/>
      <c r="HH121" s="28"/>
      <c r="HI121" s="28"/>
      <c r="HJ121" s="28"/>
      <c r="HK121" s="28"/>
      <c r="HL121" s="28"/>
      <c r="HM121" s="28"/>
      <c r="HN121" s="28"/>
      <c r="HO121" s="28"/>
      <c r="HP121" s="28"/>
      <c r="HQ121" s="28"/>
      <c r="HR121" s="28"/>
      <c r="HS121" s="28"/>
      <c r="HT121" s="28"/>
      <c r="HU121" s="28"/>
      <c r="HV121" s="28"/>
      <c r="HW121" s="28"/>
      <c r="HX121" s="28"/>
      <c r="HY121" s="28"/>
      <c r="HZ121" s="28"/>
      <c r="IA121" s="28"/>
      <c r="IB121" s="28"/>
      <c r="IC121" s="28"/>
      <c r="ID121" s="28"/>
      <c r="IE121" s="28"/>
      <c r="IF121" s="28"/>
      <c r="IG121" s="28"/>
      <c r="IH121" s="28"/>
    </row>
    <row r="122" spans="1:242" ht="12.75">
      <c r="A122" s="1"/>
      <c r="B122" s="10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  <c r="DI122" s="28"/>
      <c r="DJ122" s="28"/>
      <c r="DK122" s="28"/>
      <c r="DL122" s="28"/>
      <c r="DM122" s="28"/>
      <c r="DN122" s="28"/>
      <c r="DO122" s="28"/>
      <c r="DP122" s="28"/>
      <c r="DQ122" s="28"/>
      <c r="DR122" s="28"/>
      <c r="DS122" s="28"/>
      <c r="DT122" s="28"/>
      <c r="DU122" s="28"/>
      <c r="DV122" s="28"/>
      <c r="DW122" s="28"/>
      <c r="DX122" s="28"/>
      <c r="DY122" s="28"/>
      <c r="DZ122" s="28"/>
      <c r="EA122" s="28"/>
      <c r="EB122" s="28"/>
      <c r="EC122" s="28"/>
      <c r="ED122" s="28"/>
      <c r="EE122" s="28"/>
      <c r="EF122" s="28"/>
      <c r="EG122" s="28"/>
      <c r="EH122" s="28"/>
      <c r="EI122" s="28"/>
      <c r="EJ122" s="28"/>
      <c r="EK122" s="28"/>
      <c r="EL122" s="28"/>
      <c r="EM122" s="28"/>
      <c r="EN122" s="28"/>
      <c r="EO122" s="28"/>
      <c r="EP122" s="28"/>
      <c r="EQ122" s="28"/>
      <c r="ER122" s="28"/>
      <c r="ES122" s="28"/>
      <c r="ET122" s="28"/>
      <c r="EU122" s="28"/>
      <c r="EV122" s="28"/>
      <c r="EW122" s="28"/>
      <c r="EX122" s="28"/>
      <c r="EY122" s="28"/>
      <c r="EZ122" s="28"/>
      <c r="FA122" s="28"/>
      <c r="FB122" s="28"/>
      <c r="FC122" s="28"/>
      <c r="FD122" s="28"/>
      <c r="FE122" s="28"/>
      <c r="FF122" s="28"/>
      <c r="FG122" s="28"/>
      <c r="FH122" s="28"/>
      <c r="FI122" s="28"/>
      <c r="FJ122" s="28"/>
      <c r="FK122" s="28"/>
      <c r="FL122" s="28"/>
      <c r="FM122" s="28"/>
      <c r="FN122" s="28"/>
      <c r="FO122" s="28"/>
      <c r="FP122" s="28"/>
      <c r="FQ122" s="28"/>
      <c r="FR122" s="28"/>
      <c r="FS122" s="28"/>
      <c r="FT122" s="28"/>
      <c r="FU122" s="28"/>
      <c r="FV122" s="28"/>
      <c r="FW122" s="28"/>
      <c r="FX122" s="28"/>
      <c r="FY122" s="28"/>
      <c r="FZ122" s="28"/>
      <c r="GA122" s="28"/>
      <c r="GB122" s="28"/>
      <c r="GC122" s="28"/>
      <c r="GD122" s="28"/>
      <c r="GE122" s="28"/>
      <c r="GF122" s="28"/>
      <c r="GG122" s="28"/>
      <c r="GH122" s="28"/>
      <c r="GI122" s="28"/>
      <c r="GJ122" s="28"/>
      <c r="GK122" s="28"/>
      <c r="GL122" s="28"/>
      <c r="GM122" s="28"/>
      <c r="GN122" s="28"/>
      <c r="GO122" s="28"/>
      <c r="GP122" s="28"/>
      <c r="GQ122" s="28"/>
      <c r="GR122" s="28"/>
      <c r="GS122" s="28"/>
      <c r="GT122" s="28"/>
      <c r="GU122" s="28"/>
      <c r="GV122" s="28"/>
      <c r="GW122" s="28"/>
      <c r="GX122" s="28"/>
      <c r="GY122" s="28"/>
      <c r="GZ122" s="28"/>
      <c r="HA122" s="28"/>
      <c r="HB122" s="28"/>
      <c r="HC122" s="28"/>
      <c r="HD122" s="28"/>
      <c r="HE122" s="28"/>
      <c r="HF122" s="28"/>
      <c r="HG122" s="28"/>
      <c r="HH122" s="28"/>
      <c r="HI122" s="28"/>
      <c r="HJ122" s="28"/>
      <c r="HK122" s="28"/>
      <c r="HL122" s="28"/>
      <c r="HM122" s="28"/>
      <c r="HN122" s="28"/>
      <c r="HO122" s="28"/>
      <c r="HP122" s="28"/>
      <c r="HQ122" s="28"/>
      <c r="HR122" s="28"/>
      <c r="HS122" s="28"/>
      <c r="HT122" s="28"/>
      <c r="HU122" s="28"/>
      <c r="HV122" s="28"/>
      <c r="HW122" s="28"/>
      <c r="HX122" s="28"/>
      <c r="HY122" s="28"/>
      <c r="HZ122" s="28"/>
      <c r="IA122" s="28"/>
      <c r="IB122" s="28"/>
      <c r="IC122" s="28"/>
      <c r="ID122" s="28"/>
      <c r="IE122" s="28"/>
      <c r="IF122" s="28"/>
      <c r="IG122" s="28"/>
      <c r="IH122" s="28"/>
    </row>
    <row r="123" ht="12.75">
      <c r="A123" s="13" t="s">
        <v>59</v>
      </c>
    </row>
    <row r="124" spans="1:242" ht="12.75">
      <c r="A124" s="22" t="s">
        <v>55</v>
      </c>
      <c r="B124">
        <v>0</v>
      </c>
      <c r="C124">
        <v>1</v>
      </c>
      <c r="D124">
        <v>2</v>
      </c>
      <c r="E124">
        <v>3</v>
      </c>
      <c r="F124">
        <v>4</v>
      </c>
      <c r="G124">
        <v>5</v>
      </c>
      <c r="H124">
        <v>6</v>
      </c>
      <c r="I124">
        <v>7</v>
      </c>
      <c r="J124">
        <v>8</v>
      </c>
      <c r="K124">
        <v>9</v>
      </c>
      <c r="L124">
        <v>10</v>
      </c>
      <c r="M124">
        <v>11</v>
      </c>
      <c r="N124">
        <v>12</v>
      </c>
      <c r="O124">
        <v>13</v>
      </c>
      <c r="P124">
        <v>14</v>
      </c>
      <c r="Q124">
        <v>15</v>
      </c>
      <c r="R124">
        <v>16</v>
      </c>
      <c r="S124">
        <v>17</v>
      </c>
      <c r="T124">
        <v>18</v>
      </c>
      <c r="U124">
        <v>19</v>
      </c>
      <c r="V124">
        <v>20</v>
      </c>
      <c r="W124">
        <v>21</v>
      </c>
      <c r="X124">
        <v>22</v>
      </c>
      <c r="Y124">
        <v>23</v>
      </c>
      <c r="Z124">
        <v>24</v>
      </c>
      <c r="AA124">
        <v>25</v>
      </c>
      <c r="AB124">
        <v>26</v>
      </c>
      <c r="AC124">
        <v>27</v>
      </c>
      <c r="AD124">
        <v>28</v>
      </c>
      <c r="AE124">
        <v>29</v>
      </c>
      <c r="AF124">
        <v>30</v>
      </c>
      <c r="AG124">
        <v>31</v>
      </c>
      <c r="AH124">
        <v>32</v>
      </c>
      <c r="AI124">
        <v>33</v>
      </c>
      <c r="AJ124">
        <v>34</v>
      </c>
      <c r="AK124">
        <v>35</v>
      </c>
      <c r="AL124">
        <v>36</v>
      </c>
      <c r="AM124">
        <v>37</v>
      </c>
      <c r="AN124">
        <v>38</v>
      </c>
      <c r="AO124">
        <v>39</v>
      </c>
      <c r="AP124">
        <v>40</v>
      </c>
      <c r="AQ124">
        <v>41</v>
      </c>
      <c r="AR124">
        <v>42</v>
      </c>
      <c r="AS124">
        <v>43</v>
      </c>
      <c r="AT124">
        <v>44</v>
      </c>
      <c r="AU124">
        <v>45</v>
      </c>
      <c r="AV124">
        <v>46</v>
      </c>
      <c r="AW124">
        <v>47</v>
      </c>
      <c r="AX124">
        <v>48</v>
      </c>
      <c r="AY124">
        <v>49</v>
      </c>
      <c r="AZ124">
        <v>50</v>
      </c>
      <c r="BA124">
        <v>51</v>
      </c>
      <c r="BB124">
        <v>52</v>
      </c>
      <c r="BC124">
        <v>53</v>
      </c>
      <c r="BD124">
        <v>54</v>
      </c>
      <c r="BE124">
        <v>55</v>
      </c>
      <c r="BF124">
        <v>56</v>
      </c>
      <c r="BG124">
        <v>57</v>
      </c>
      <c r="BH124">
        <v>58</v>
      </c>
      <c r="BI124">
        <v>59</v>
      </c>
      <c r="BJ124">
        <v>60</v>
      </c>
      <c r="BK124">
        <v>61</v>
      </c>
      <c r="BL124">
        <v>62</v>
      </c>
      <c r="BM124">
        <v>63</v>
      </c>
      <c r="BN124">
        <v>64</v>
      </c>
      <c r="BO124">
        <v>65</v>
      </c>
      <c r="BP124">
        <v>66</v>
      </c>
      <c r="BQ124">
        <v>67</v>
      </c>
      <c r="BR124">
        <v>68</v>
      </c>
      <c r="BS124">
        <v>69</v>
      </c>
      <c r="BT124">
        <v>70</v>
      </c>
      <c r="BU124">
        <v>71</v>
      </c>
      <c r="BV124">
        <v>72</v>
      </c>
      <c r="BW124">
        <v>73</v>
      </c>
      <c r="BX124">
        <v>74</v>
      </c>
      <c r="BY124">
        <v>75</v>
      </c>
      <c r="BZ124">
        <v>76</v>
      </c>
      <c r="CA124">
        <v>77</v>
      </c>
      <c r="CB124">
        <v>78</v>
      </c>
      <c r="CC124">
        <v>79</v>
      </c>
      <c r="CD124">
        <v>80</v>
      </c>
      <c r="CE124">
        <v>81</v>
      </c>
      <c r="CF124">
        <v>82</v>
      </c>
      <c r="CG124">
        <v>83</v>
      </c>
      <c r="CH124">
        <v>84</v>
      </c>
      <c r="CI124">
        <v>85</v>
      </c>
      <c r="CJ124">
        <v>86</v>
      </c>
      <c r="CK124">
        <v>87</v>
      </c>
      <c r="CL124">
        <v>88</v>
      </c>
      <c r="CM124">
        <v>89</v>
      </c>
      <c r="CN124">
        <v>90</v>
      </c>
      <c r="CO124">
        <v>91</v>
      </c>
      <c r="CP124">
        <v>92</v>
      </c>
      <c r="CQ124">
        <v>93</v>
      </c>
      <c r="CR124">
        <v>94</v>
      </c>
      <c r="CS124">
        <v>95</v>
      </c>
      <c r="CT124">
        <v>96</v>
      </c>
      <c r="CU124">
        <v>97</v>
      </c>
      <c r="CV124">
        <v>98</v>
      </c>
      <c r="CW124">
        <v>99</v>
      </c>
      <c r="CX124">
        <v>100</v>
      </c>
      <c r="CY124">
        <v>101</v>
      </c>
      <c r="CZ124">
        <v>102</v>
      </c>
      <c r="DA124">
        <v>103</v>
      </c>
      <c r="DB124">
        <v>104</v>
      </c>
      <c r="DC124">
        <v>105</v>
      </c>
      <c r="DD124">
        <v>106</v>
      </c>
      <c r="DE124">
        <v>107</v>
      </c>
      <c r="DF124">
        <v>108</v>
      </c>
      <c r="DG124">
        <v>109</v>
      </c>
      <c r="DH124">
        <v>110</v>
      </c>
      <c r="DI124">
        <v>111</v>
      </c>
      <c r="DJ124">
        <v>112</v>
      </c>
      <c r="DK124">
        <v>113</v>
      </c>
      <c r="DL124">
        <v>114</v>
      </c>
      <c r="DM124">
        <v>115</v>
      </c>
      <c r="DN124">
        <v>116</v>
      </c>
      <c r="DO124">
        <v>117</v>
      </c>
      <c r="DP124">
        <v>118</v>
      </c>
      <c r="DQ124">
        <v>119</v>
      </c>
      <c r="DR124">
        <v>120</v>
      </c>
      <c r="DS124">
        <v>121</v>
      </c>
      <c r="DT124">
        <v>122</v>
      </c>
      <c r="DU124">
        <v>123</v>
      </c>
      <c r="DV124">
        <v>124</v>
      </c>
      <c r="DW124">
        <v>125</v>
      </c>
      <c r="DX124">
        <v>126</v>
      </c>
      <c r="DY124">
        <v>127</v>
      </c>
      <c r="DZ124">
        <v>128</v>
      </c>
      <c r="EA124">
        <v>129</v>
      </c>
      <c r="EB124">
        <v>130</v>
      </c>
      <c r="EC124">
        <v>131</v>
      </c>
      <c r="ED124">
        <v>132</v>
      </c>
      <c r="EE124">
        <v>133</v>
      </c>
      <c r="EF124">
        <v>134</v>
      </c>
      <c r="EG124">
        <v>135</v>
      </c>
      <c r="EH124">
        <v>136</v>
      </c>
      <c r="EI124">
        <v>137</v>
      </c>
      <c r="EJ124">
        <v>138</v>
      </c>
      <c r="EK124">
        <v>139</v>
      </c>
      <c r="EL124">
        <v>140</v>
      </c>
      <c r="EM124">
        <v>141</v>
      </c>
      <c r="EN124">
        <v>142</v>
      </c>
      <c r="EO124">
        <v>143</v>
      </c>
      <c r="EP124">
        <v>144</v>
      </c>
      <c r="EQ124">
        <v>145</v>
      </c>
      <c r="ER124">
        <v>146</v>
      </c>
      <c r="ES124">
        <v>147</v>
      </c>
      <c r="ET124">
        <v>148</v>
      </c>
      <c r="EU124">
        <v>149</v>
      </c>
      <c r="EV124">
        <v>150</v>
      </c>
      <c r="EW124">
        <v>151</v>
      </c>
      <c r="EX124">
        <v>152</v>
      </c>
      <c r="EY124">
        <v>153</v>
      </c>
      <c r="EZ124">
        <v>154</v>
      </c>
      <c r="FA124">
        <v>155</v>
      </c>
      <c r="FB124">
        <v>156</v>
      </c>
      <c r="FC124">
        <v>157</v>
      </c>
      <c r="FD124">
        <v>158</v>
      </c>
      <c r="FE124">
        <v>159</v>
      </c>
      <c r="FF124">
        <v>160</v>
      </c>
      <c r="FG124">
        <v>161</v>
      </c>
      <c r="FH124">
        <v>162</v>
      </c>
      <c r="FI124">
        <v>163</v>
      </c>
      <c r="FJ124">
        <v>164</v>
      </c>
      <c r="FK124">
        <v>165</v>
      </c>
      <c r="FL124">
        <v>166</v>
      </c>
      <c r="FM124">
        <v>167</v>
      </c>
      <c r="FN124">
        <v>168</v>
      </c>
      <c r="FO124">
        <v>169</v>
      </c>
      <c r="FP124">
        <v>170</v>
      </c>
      <c r="FQ124">
        <v>171</v>
      </c>
      <c r="FR124">
        <v>172</v>
      </c>
      <c r="FS124">
        <v>173</v>
      </c>
      <c r="FT124">
        <v>174</v>
      </c>
      <c r="FU124">
        <v>175</v>
      </c>
      <c r="FV124">
        <v>176</v>
      </c>
      <c r="FW124">
        <v>177</v>
      </c>
      <c r="FX124">
        <v>178</v>
      </c>
      <c r="FY124">
        <v>179</v>
      </c>
      <c r="FZ124">
        <v>180</v>
      </c>
      <c r="GA124">
        <v>181</v>
      </c>
      <c r="GB124">
        <v>182</v>
      </c>
      <c r="GC124">
        <v>183</v>
      </c>
      <c r="GD124">
        <v>184</v>
      </c>
      <c r="GE124">
        <v>185</v>
      </c>
      <c r="GF124">
        <v>186</v>
      </c>
      <c r="GG124">
        <v>187</v>
      </c>
      <c r="GH124">
        <v>188</v>
      </c>
      <c r="GI124">
        <v>189</v>
      </c>
      <c r="GJ124">
        <v>190</v>
      </c>
      <c r="GK124">
        <v>191</v>
      </c>
      <c r="GL124">
        <v>192</v>
      </c>
      <c r="GM124">
        <v>193</v>
      </c>
      <c r="GN124">
        <v>194</v>
      </c>
      <c r="GO124">
        <v>195</v>
      </c>
      <c r="GP124">
        <v>196</v>
      </c>
      <c r="GQ124">
        <v>197</v>
      </c>
      <c r="GR124">
        <v>198</v>
      </c>
      <c r="GS124">
        <v>199</v>
      </c>
      <c r="GT124">
        <v>200</v>
      </c>
      <c r="GU124">
        <v>201</v>
      </c>
      <c r="GV124">
        <v>202</v>
      </c>
      <c r="GW124">
        <v>203</v>
      </c>
      <c r="GX124">
        <v>204</v>
      </c>
      <c r="GY124">
        <v>205</v>
      </c>
      <c r="GZ124">
        <v>206</v>
      </c>
      <c r="HA124">
        <v>207</v>
      </c>
      <c r="HB124">
        <v>208</v>
      </c>
      <c r="HC124">
        <v>209</v>
      </c>
      <c r="HD124">
        <v>210</v>
      </c>
      <c r="HE124">
        <v>211</v>
      </c>
      <c r="HF124">
        <v>212</v>
      </c>
      <c r="HG124">
        <v>213</v>
      </c>
      <c r="HH124">
        <v>214</v>
      </c>
      <c r="HI124">
        <v>215</v>
      </c>
      <c r="HJ124">
        <v>216</v>
      </c>
      <c r="HK124">
        <v>217</v>
      </c>
      <c r="HL124">
        <v>218</v>
      </c>
      <c r="HM124">
        <v>219</v>
      </c>
      <c r="HN124">
        <v>220</v>
      </c>
      <c r="HO124">
        <v>221</v>
      </c>
      <c r="HP124">
        <v>222</v>
      </c>
      <c r="HQ124">
        <v>223</v>
      </c>
      <c r="HR124">
        <v>224</v>
      </c>
      <c r="HS124">
        <v>225</v>
      </c>
      <c r="HT124">
        <v>226</v>
      </c>
      <c r="HU124">
        <v>227</v>
      </c>
      <c r="HV124">
        <v>228</v>
      </c>
      <c r="HW124">
        <v>229</v>
      </c>
      <c r="HX124">
        <v>230</v>
      </c>
      <c r="HY124">
        <v>231</v>
      </c>
      <c r="HZ124">
        <v>232</v>
      </c>
      <c r="IA124">
        <v>233</v>
      </c>
      <c r="IB124">
        <v>234</v>
      </c>
      <c r="IC124">
        <v>235</v>
      </c>
      <c r="ID124">
        <v>236</v>
      </c>
      <c r="IE124">
        <v>237</v>
      </c>
      <c r="IF124">
        <v>238</v>
      </c>
      <c r="IG124">
        <v>239</v>
      </c>
      <c r="IH124">
        <v>240</v>
      </c>
    </row>
    <row r="125" spans="1:242" ht="12.75">
      <c r="A125" s="23" t="s">
        <v>60</v>
      </c>
      <c r="C125" s="28">
        <f>PV(0.08/12,240-C$124,-$C$104,0,0)</f>
        <v>199660.45319534637</v>
      </c>
      <c r="D125" s="28">
        <f aca="true" t="shared" si="48" ref="D125:R125">PV(0.08/12,240-D$124,-$C$104,0,0)</f>
        <v>199318.64274532843</v>
      </c>
      <c r="E125" s="28">
        <f t="shared" si="48"/>
        <v>198974.55355897703</v>
      </c>
      <c r="F125" s="28">
        <f t="shared" si="48"/>
        <v>198628.1704447166</v>
      </c>
      <c r="G125" s="28">
        <f t="shared" si="48"/>
        <v>198279.47810969446</v>
      </c>
      <c r="H125" s="28">
        <f t="shared" si="48"/>
        <v>197928.46115910547</v>
      </c>
      <c r="I125" s="28">
        <f t="shared" si="48"/>
        <v>197575.1040955126</v>
      </c>
      <c r="J125" s="28">
        <f t="shared" si="48"/>
        <v>197219.3913181624</v>
      </c>
      <c r="K125" s="28">
        <f t="shared" si="48"/>
        <v>196861.3071222966</v>
      </c>
      <c r="L125" s="28">
        <f t="shared" si="48"/>
        <v>196500.8356984583</v>
      </c>
      <c r="M125" s="28">
        <f t="shared" si="48"/>
        <v>196137.96113179444</v>
      </c>
      <c r="N125" s="28">
        <f t="shared" si="48"/>
        <v>195772.66740135278</v>
      </c>
      <c r="O125" s="28">
        <f t="shared" si="48"/>
        <v>195404.93837937486</v>
      </c>
      <c r="P125" s="28">
        <f t="shared" si="48"/>
        <v>195034.75783058378</v>
      </c>
      <c r="Q125" s="28">
        <f t="shared" si="48"/>
        <v>194662.1094114674</v>
      </c>
      <c r="R125" s="28">
        <f t="shared" si="48"/>
        <v>194286.97666955696</v>
      </c>
      <c r="S125" s="28">
        <f aca="true" t="shared" si="49" ref="S125:AH125">PV(0.08/12,240-S$124,-$C$104,0,0)</f>
        <v>193909.34304270038</v>
      </c>
      <c r="T125" s="28">
        <f t="shared" si="49"/>
        <v>193529.19185833147</v>
      </c>
      <c r="U125" s="28">
        <f t="shared" si="49"/>
        <v>193146.50633273344</v>
      </c>
      <c r="V125" s="28">
        <f t="shared" si="49"/>
        <v>192761.26957029806</v>
      </c>
      <c r="W125" s="28">
        <f t="shared" si="49"/>
        <v>192373.46456277976</v>
      </c>
      <c r="X125" s="28">
        <f t="shared" si="49"/>
        <v>191983.07418854468</v>
      </c>
      <c r="Y125" s="28">
        <f t="shared" si="49"/>
        <v>191590.08121181472</v>
      </c>
      <c r="Z125" s="28">
        <f t="shared" si="49"/>
        <v>191194.4682819066</v>
      </c>
      <c r="AA125" s="28">
        <f t="shared" si="49"/>
        <v>190796.2179324657</v>
      </c>
      <c r="AB125" s="28">
        <f t="shared" si="49"/>
        <v>190395.3125806952</v>
      </c>
      <c r="AC125" s="28">
        <f t="shared" si="49"/>
        <v>189991.73452657956</v>
      </c>
      <c r="AD125" s="28">
        <f t="shared" si="49"/>
        <v>189585.4659521032</v>
      </c>
      <c r="AE125" s="28">
        <f t="shared" si="49"/>
        <v>189176.48892046363</v>
      </c>
      <c r="AF125" s="28">
        <f t="shared" si="49"/>
        <v>188764.78537527975</v>
      </c>
      <c r="AG125" s="28">
        <f t="shared" si="49"/>
        <v>188350.3371397947</v>
      </c>
      <c r="AH125" s="28">
        <f t="shared" si="49"/>
        <v>187933.12591607307</v>
      </c>
      <c r="AI125" s="28">
        <f aca="true" t="shared" si="50" ref="AI125:AX125">PV(0.08/12,240-AI$124,-$C$104,0,0)</f>
        <v>187513.13328419332</v>
      </c>
      <c r="AJ125" s="28">
        <f t="shared" si="50"/>
        <v>187090.34070143432</v>
      </c>
      <c r="AK125" s="28">
        <f t="shared" si="50"/>
        <v>186664.72950145698</v>
      </c>
      <c r="AL125" s="28">
        <f t="shared" si="50"/>
        <v>186236.28089347974</v>
      </c>
      <c r="AM125" s="28">
        <f t="shared" si="50"/>
        <v>185804.97596144932</v>
      </c>
      <c r="AN125" s="28">
        <f t="shared" si="50"/>
        <v>185370.79566320544</v>
      </c>
      <c r="AO125" s="28">
        <f t="shared" si="50"/>
        <v>184933.72082963985</v>
      </c>
      <c r="AP125" s="28">
        <f t="shared" si="50"/>
        <v>184493.7321638505</v>
      </c>
      <c r="AQ125" s="28">
        <f t="shared" si="50"/>
        <v>184050.81024028925</v>
      </c>
      <c r="AR125" s="28">
        <f t="shared" si="50"/>
        <v>183604.93550390427</v>
      </c>
      <c r="AS125" s="28">
        <f t="shared" si="50"/>
        <v>183156.08826927672</v>
      </c>
      <c r="AT125" s="28">
        <f t="shared" si="50"/>
        <v>182704.24871975163</v>
      </c>
      <c r="AU125" s="28">
        <f t="shared" si="50"/>
        <v>182249.39690656305</v>
      </c>
      <c r="AV125" s="28">
        <f t="shared" si="50"/>
        <v>181791.51274795318</v>
      </c>
      <c r="AW125" s="28">
        <f t="shared" si="50"/>
        <v>181330.57602828596</v>
      </c>
      <c r="AX125" s="28">
        <f t="shared" si="50"/>
        <v>180866.5663971543</v>
      </c>
      <c r="AY125" s="28">
        <f aca="true" t="shared" si="51" ref="AY125:BN125">PV(0.08/12,240-AY$124,-$C$104,0,0)</f>
        <v>180399.46336848172</v>
      </c>
      <c r="AZ125" s="28">
        <f t="shared" si="51"/>
        <v>179929.246319618</v>
      </c>
      <c r="BA125" s="28">
        <f t="shared" si="51"/>
        <v>179455.89449042856</v>
      </c>
      <c r="BB125" s="28">
        <f t="shared" si="51"/>
        <v>178979.38698237776</v>
      </c>
      <c r="BC125" s="28">
        <f t="shared" si="51"/>
        <v>178499.7027576067</v>
      </c>
      <c r="BD125" s="28">
        <f t="shared" si="51"/>
        <v>178016.82063800382</v>
      </c>
      <c r="BE125" s="28">
        <f t="shared" si="51"/>
        <v>177530.71930427026</v>
      </c>
      <c r="BF125" s="28">
        <f t="shared" si="51"/>
        <v>177041.37729497848</v>
      </c>
      <c r="BG125" s="28">
        <f t="shared" si="51"/>
        <v>176548.77300562474</v>
      </c>
      <c r="BH125" s="28">
        <f t="shared" si="51"/>
        <v>176052.8846876753</v>
      </c>
      <c r="BI125" s="28">
        <f t="shared" si="51"/>
        <v>175553.6904476062</v>
      </c>
      <c r="BJ125" s="28">
        <f t="shared" si="51"/>
        <v>175051.16824593666</v>
      </c>
      <c r="BK125" s="28">
        <f t="shared" si="51"/>
        <v>174545.29589625596</v>
      </c>
      <c r="BL125" s="28">
        <f t="shared" si="51"/>
        <v>174036.0510642441</v>
      </c>
      <c r="BM125" s="28">
        <f t="shared" si="51"/>
        <v>173523.41126668543</v>
      </c>
      <c r="BN125" s="28">
        <f t="shared" si="51"/>
        <v>173007.35387047645</v>
      </c>
      <c r="BO125" s="28">
        <f aca="true" t="shared" si="52" ref="BO125:CD125">PV(0.08/12,240-BO$124,-$C$104,0,0)</f>
        <v>172487.85609162602</v>
      </c>
      <c r="BP125" s="28">
        <f t="shared" si="52"/>
        <v>171964.89499424992</v>
      </c>
      <c r="BQ125" s="28">
        <f t="shared" si="52"/>
        <v>171438.447489558</v>
      </c>
      <c r="BR125" s="28">
        <f t="shared" si="52"/>
        <v>170908.4903348348</v>
      </c>
      <c r="BS125" s="28">
        <f t="shared" si="52"/>
        <v>170375.00013241344</v>
      </c>
      <c r="BT125" s="28">
        <f t="shared" si="52"/>
        <v>169837.9533286426</v>
      </c>
      <c r="BU125" s="28">
        <f t="shared" si="52"/>
        <v>169297.32621284662</v>
      </c>
      <c r="BV125" s="28">
        <f>PV(0.08/12,240-BV$124,-$C$104,0,0)</f>
        <v>168753.09491627867</v>
      </c>
      <c r="BW125" s="28">
        <f t="shared" si="52"/>
        <v>168205.23541106694</v>
      </c>
      <c r="BX125" s="28">
        <f t="shared" si="52"/>
        <v>167653.7235091538</v>
      </c>
      <c r="BY125" s="28">
        <f t="shared" si="52"/>
        <v>167098.53486122788</v>
      </c>
      <c r="BZ125" s="28">
        <f t="shared" si="52"/>
        <v>166539.64495564916</v>
      </c>
      <c r="CA125" s="28">
        <f t="shared" si="52"/>
        <v>165977.02911736656</v>
      </c>
      <c r="CB125" s="28">
        <f t="shared" si="52"/>
        <v>165410.66250682872</v>
      </c>
      <c r="CC125" s="28">
        <f t="shared" si="52"/>
        <v>164840.52011888736</v>
      </c>
      <c r="CD125" s="28">
        <f t="shared" si="52"/>
        <v>164266.57678169297</v>
      </c>
      <c r="CE125" s="28">
        <f aca="true" t="shared" si="53" ref="CE125:CT125">PV(0.08/12,240-CE$124,-$C$104,0,0)</f>
        <v>163688.807155584</v>
      </c>
      <c r="CF125" s="28">
        <f t="shared" si="53"/>
        <v>163107.18573196762</v>
      </c>
      <c r="CG125" s="28">
        <f t="shared" si="53"/>
        <v>162521.68683219384</v>
      </c>
      <c r="CH125" s="28">
        <f t="shared" si="53"/>
        <v>161932.2846064215</v>
      </c>
      <c r="CI125" s="28">
        <f t="shared" si="53"/>
        <v>161338.95303247744</v>
      </c>
      <c r="CJ125" s="28">
        <f t="shared" si="53"/>
        <v>160741.66591470703</v>
      </c>
      <c r="CK125" s="28">
        <f t="shared" si="53"/>
        <v>160140.39688281814</v>
      </c>
      <c r="CL125" s="28">
        <f t="shared" si="53"/>
        <v>159535.11939071666</v>
      </c>
      <c r="CM125" s="28">
        <f t="shared" si="53"/>
        <v>158925.8067153345</v>
      </c>
      <c r="CN125" s="28">
        <f t="shared" si="53"/>
        <v>158312.43195544984</v>
      </c>
      <c r="CO125" s="28">
        <f t="shared" si="53"/>
        <v>157694.96803049924</v>
      </c>
      <c r="CP125" s="28">
        <f t="shared" si="53"/>
        <v>157073.3876793823</v>
      </c>
      <c r="CQ125" s="28">
        <f t="shared" si="53"/>
        <v>156447.66345925792</v>
      </c>
      <c r="CR125" s="28">
        <f t="shared" si="53"/>
        <v>155817.7677443327</v>
      </c>
      <c r="CS125" s="28">
        <f t="shared" si="53"/>
        <v>155183.67272464136</v>
      </c>
      <c r="CT125" s="28">
        <f t="shared" si="53"/>
        <v>154545.3504048187</v>
      </c>
      <c r="CU125" s="28">
        <f aca="true" t="shared" si="54" ref="CU125:DJ125">PV(0.08/12,240-CU$124,-$C$104,0,0)</f>
        <v>153902.77260286387</v>
      </c>
      <c r="CV125" s="28">
        <f t="shared" si="54"/>
        <v>153255.91094889602</v>
      </c>
      <c r="CW125" s="28">
        <f t="shared" si="54"/>
        <v>152604.73688390176</v>
      </c>
      <c r="CX125" s="28">
        <f t="shared" si="54"/>
        <v>151949.22165847418</v>
      </c>
      <c r="CY125" s="28">
        <f t="shared" si="54"/>
        <v>151289.33633154375</v>
      </c>
      <c r="CZ125" s="28">
        <f t="shared" si="54"/>
        <v>150625.05176910045</v>
      </c>
      <c r="DA125" s="28">
        <f t="shared" si="54"/>
        <v>149956.33864290753</v>
      </c>
      <c r="DB125" s="28">
        <f t="shared" si="54"/>
        <v>149283.16742920666</v>
      </c>
      <c r="DC125" s="28">
        <f t="shared" si="54"/>
        <v>148605.50840741445</v>
      </c>
      <c r="DD125" s="28">
        <f t="shared" si="54"/>
        <v>147923.3316588103</v>
      </c>
      <c r="DE125" s="28">
        <f t="shared" si="54"/>
        <v>147236.60706521542</v>
      </c>
      <c r="DF125" s="28">
        <f t="shared" si="54"/>
        <v>146545.3043076633</v>
      </c>
      <c r="DG125" s="28">
        <f t="shared" si="54"/>
        <v>145849.39286506074</v>
      </c>
      <c r="DH125" s="28">
        <f t="shared" si="54"/>
        <v>145148.84201284093</v>
      </c>
      <c r="DI125" s="28">
        <f t="shared" si="54"/>
        <v>144443.62082160628</v>
      </c>
      <c r="DJ125" s="28">
        <f t="shared" si="54"/>
        <v>143733.69815576336</v>
      </c>
      <c r="DK125" s="28">
        <f aca="true" t="shared" si="55" ref="DK125:DZ125">PV(0.08/12,240-DK$124,-$C$104,0,0)</f>
        <v>143019.04267214818</v>
      </c>
      <c r="DL125" s="28">
        <f t="shared" si="55"/>
        <v>142299.62281864227</v>
      </c>
      <c r="DM125" s="28">
        <f t="shared" si="55"/>
        <v>141575.40683277967</v>
      </c>
      <c r="DN125" s="28">
        <f t="shared" si="55"/>
        <v>140846.3627403446</v>
      </c>
      <c r="DO125" s="28">
        <f t="shared" si="55"/>
        <v>140112.45835395996</v>
      </c>
      <c r="DP125" s="28">
        <f t="shared" si="55"/>
        <v>139373.6612716661</v>
      </c>
      <c r="DQ125" s="28">
        <f t="shared" si="55"/>
        <v>138629.93887549028</v>
      </c>
      <c r="DR125" s="28">
        <f t="shared" si="55"/>
        <v>137881.25833000662</v>
      </c>
      <c r="DS125" s="28">
        <f t="shared" si="55"/>
        <v>137127.5865808864</v>
      </c>
      <c r="DT125" s="28">
        <f t="shared" si="55"/>
        <v>136368.89035343874</v>
      </c>
      <c r="DU125" s="28">
        <f t="shared" si="55"/>
        <v>135605.13615114137</v>
      </c>
      <c r="DV125" s="28">
        <f t="shared" si="55"/>
        <v>134836.29025416204</v>
      </c>
      <c r="DW125" s="28">
        <f t="shared" si="55"/>
        <v>134062.31871786955</v>
      </c>
      <c r="DX125" s="28">
        <f t="shared" si="55"/>
        <v>133283.1873713351</v>
      </c>
      <c r="DY125" s="28">
        <f t="shared" si="55"/>
        <v>132498.86181582374</v>
      </c>
      <c r="DZ125" s="28">
        <f t="shared" si="55"/>
        <v>131709.30742327563</v>
      </c>
      <c r="EA125" s="28">
        <f aca="true" t="shared" si="56" ref="EA125:EP125">PV(0.08/12,240-EA$124,-$C$104,0,0)</f>
        <v>130914.48933477719</v>
      </c>
      <c r="EB125" s="28">
        <f t="shared" si="56"/>
        <v>130114.37245902211</v>
      </c>
      <c r="EC125" s="28">
        <f t="shared" si="56"/>
        <v>129308.92147076206</v>
      </c>
      <c r="ED125" s="28">
        <f t="shared" si="56"/>
        <v>128498.10080924684</v>
      </c>
      <c r="EE125" s="28">
        <f t="shared" si="56"/>
        <v>127681.87467665493</v>
      </c>
      <c r="EF125" s="28">
        <f t="shared" si="56"/>
        <v>126860.20703651234</v>
      </c>
      <c r="EG125" s="28">
        <f t="shared" si="56"/>
        <v>126033.06161210216</v>
      </c>
      <c r="EH125" s="28">
        <f t="shared" si="56"/>
        <v>125200.40188486259</v>
      </c>
      <c r="EI125" s="28">
        <f t="shared" si="56"/>
        <v>124362.19109277477</v>
      </c>
      <c r="EJ125" s="28">
        <f t="shared" si="56"/>
        <v>123518.39222873967</v>
      </c>
      <c r="EK125" s="28">
        <f t="shared" si="56"/>
        <v>122668.96803894434</v>
      </c>
      <c r="EL125" s="28">
        <f t="shared" si="56"/>
        <v>121813.88102121705</v>
      </c>
      <c r="EM125" s="28">
        <f t="shared" si="56"/>
        <v>120953.09342337157</v>
      </c>
      <c r="EN125" s="28">
        <f t="shared" si="56"/>
        <v>120086.56724154047</v>
      </c>
      <c r="EO125" s="28">
        <f t="shared" si="56"/>
        <v>119214.26421849712</v>
      </c>
      <c r="EP125" s="28">
        <f t="shared" si="56"/>
        <v>118336.14584196686</v>
      </c>
      <c r="EQ125" s="28">
        <f aca="true" t="shared" si="57" ref="EQ125:FF125">PV(0.08/12,240-EQ$124,-$C$104,0,0)</f>
        <v>117452.17334292634</v>
      </c>
      <c r="ER125" s="28">
        <f t="shared" si="57"/>
        <v>116562.30769389229</v>
      </c>
      <c r="ES125" s="28">
        <f t="shared" si="57"/>
        <v>115666.509607198</v>
      </c>
      <c r="ET125" s="28">
        <f t="shared" si="57"/>
        <v>114764.73953325904</v>
      </c>
      <c r="EU125" s="28">
        <f t="shared" si="57"/>
        <v>113856.95765882719</v>
      </c>
      <c r="EV125" s="28">
        <f t="shared" si="57"/>
        <v>112943.12390523247</v>
      </c>
      <c r="EW125" s="28">
        <f t="shared" si="57"/>
        <v>112023.19792661374</v>
      </c>
      <c r="EX125" s="28">
        <f t="shared" si="57"/>
        <v>111097.13910813758</v>
      </c>
      <c r="EY125" s="28">
        <f t="shared" si="57"/>
        <v>110164.90656420488</v>
      </c>
      <c r="EZ125" s="28">
        <f t="shared" si="57"/>
        <v>109226.45913664601</v>
      </c>
      <c r="FA125" s="28">
        <f t="shared" si="57"/>
        <v>108281.75539290339</v>
      </c>
      <c r="FB125" s="28">
        <f t="shared" si="57"/>
        <v>107330.7536242025</v>
      </c>
      <c r="FC125" s="28">
        <f t="shared" si="57"/>
        <v>106373.41184371026</v>
      </c>
      <c r="FD125" s="28">
        <f t="shared" si="57"/>
        <v>105409.6877846814</v>
      </c>
      <c r="FE125" s="28">
        <f t="shared" si="57"/>
        <v>104439.53889859236</v>
      </c>
      <c r="FF125" s="28">
        <f t="shared" si="57"/>
        <v>103462.92235326271</v>
      </c>
      <c r="FG125" s="28">
        <f aca="true" t="shared" si="58" ref="FG125:FV125">PV(0.08/12,240-FG$124,-$C$104,0,0)</f>
        <v>102479.79503096419</v>
      </c>
      <c r="FH125" s="28">
        <f t="shared" si="58"/>
        <v>101490.11352651703</v>
      </c>
      <c r="FI125" s="28">
        <f t="shared" si="58"/>
        <v>100493.83414537356</v>
      </c>
      <c r="FJ125" s="28">
        <f t="shared" si="58"/>
        <v>99490.91290168912</v>
      </c>
      <c r="FK125" s="28">
        <f t="shared" si="58"/>
        <v>98481.30551638012</v>
      </c>
      <c r="FL125" s="28">
        <f t="shared" si="58"/>
        <v>97464.96741516907</v>
      </c>
      <c r="FM125" s="28">
        <f t="shared" si="58"/>
        <v>96441.85372661661</v>
      </c>
      <c r="FN125" s="28">
        <f t="shared" si="58"/>
        <v>95411.91928014047</v>
      </c>
      <c r="FO125" s="28">
        <f t="shared" si="58"/>
        <v>94375.11860402116</v>
      </c>
      <c r="FP125" s="28">
        <f t="shared" si="58"/>
        <v>93331.40592339438</v>
      </c>
      <c r="FQ125" s="28">
        <f t="shared" si="58"/>
        <v>92280.73515823008</v>
      </c>
      <c r="FR125" s="28">
        <f t="shared" si="58"/>
        <v>91223.05992129802</v>
      </c>
      <c r="FS125" s="28">
        <f t="shared" si="58"/>
        <v>90158.33351611976</v>
      </c>
      <c r="FT125" s="28">
        <f t="shared" si="58"/>
        <v>89086.50893490695</v>
      </c>
      <c r="FU125" s="28">
        <f t="shared" si="58"/>
        <v>88007.53885648609</v>
      </c>
      <c r="FV125" s="28">
        <f t="shared" si="58"/>
        <v>86921.37564420908</v>
      </c>
      <c r="FW125" s="28">
        <f aca="true" t="shared" si="59" ref="FW125:GL125">PV(0.08/12,240-FW$124,-$C$104,0,0)</f>
        <v>85827.9713438502</v>
      </c>
      <c r="FX125" s="28">
        <f t="shared" si="59"/>
        <v>84727.27768148895</v>
      </c>
      <c r="FY125" s="28">
        <f t="shared" si="59"/>
        <v>83619.24606137864</v>
      </c>
      <c r="FZ125" s="28">
        <f t="shared" si="59"/>
        <v>82503.8275638009</v>
      </c>
      <c r="GA125" s="28">
        <f t="shared" si="59"/>
        <v>81380.972942906</v>
      </c>
      <c r="GB125" s="28">
        <f t="shared" si="59"/>
        <v>80250.63262453846</v>
      </c>
      <c r="GC125" s="28">
        <f t="shared" si="59"/>
        <v>79112.75670404843</v>
      </c>
      <c r="GD125" s="28">
        <f t="shared" si="59"/>
        <v>77967.29494408853</v>
      </c>
      <c r="GE125" s="28">
        <f t="shared" si="59"/>
        <v>76814.19677239552</v>
      </c>
      <c r="GF125" s="28">
        <f t="shared" si="59"/>
        <v>75653.4112795579</v>
      </c>
      <c r="GG125" s="28">
        <f t="shared" si="59"/>
        <v>74484.88721676802</v>
      </c>
      <c r="GH125" s="28">
        <f t="shared" si="59"/>
        <v>73308.57299355954</v>
      </c>
      <c r="GI125" s="28">
        <f t="shared" si="59"/>
        <v>72124.4166755297</v>
      </c>
      <c r="GJ125" s="28">
        <f t="shared" si="59"/>
        <v>70932.36598204632</v>
      </c>
      <c r="GK125" s="28">
        <f t="shared" si="59"/>
        <v>69732.36828393971</v>
      </c>
      <c r="GL125" s="28">
        <f t="shared" si="59"/>
        <v>68524.37060117903</v>
      </c>
      <c r="GM125" s="28">
        <f aca="true" t="shared" si="60" ref="GM125:HB125">PV(0.08/12,240-GM$124,-$C$104,0,0)</f>
        <v>67308.31960053329</v>
      </c>
      <c r="GN125" s="28">
        <f t="shared" si="60"/>
        <v>66084.1615932166</v>
      </c>
      <c r="GO125" s="28">
        <f t="shared" si="60"/>
        <v>64851.84253251782</v>
      </c>
      <c r="GP125" s="28">
        <f t="shared" si="60"/>
        <v>63611.30801141433</v>
      </c>
      <c r="GQ125" s="28">
        <f t="shared" si="60"/>
        <v>62362.50326017019</v>
      </c>
      <c r="GR125" s="28">
        <f t="shared" si="60"/>
        <v>61105.37314391772</v>
      </c>
      <c r="GS125" s="28">
        <f t="shared" si="60"/>
        <v>59839.862160223565</v>
      </c>
      <c r="GT125" s="28">
        <f t="shared" si="60"/>
        <v>58565.91443663815</v>
      </c>
      <c r="GU125" s="28">
        <f t="shared" si="60"/>
        <v>57283.47372822883</v>
      </c>
      <c r="GV125" s="28">
        <f t="shared" si="60"/>
        <v>55992.483415096765</v>
      </c>
      <c r="GW125" s="28">
        <f t="shared" si="60"/>
        <v>54692.88649987717</v>
      </c>
      <c r="GX125" s="28">
        <f t="shared" si="60"/>
        <v>53384.62560522273</v>
      </c>
      <c r="GY125" s="28">
        <f t="shared" si="60"/>
        <v>52067.64297127064</v>
      </c>
      <c r="GZ125" s="28">
        <f t="shared" si="60"/>
        <v>50741.880453092206</v>
      </c>
      <c r="HA125" s="28">
        <f t="shared" si="60"/>
        <v>49407.27951812588</v>
      </c>
      <c r="HB125" s="28">
        <f t="shared" si="60"/>
        <v>48063.78124359314</v>
      </c>
      <c r="HC125" s="28">
        <f aca="true" t="shared" si="61" ref="HC125:HR125">PV(0.08/12,240-HC$124,-$C$104,0,0)</f>
        <v>46711.32631389682</v>
      </c>
      <c r="HD125" s="28">
        <f t="shared" si="61"/>
        <v>45349.85501800256</v>
      </c>
      <c r="HE125" s="28">
        <f t="shared" si="61"/>
        <v>43979.307246802346</v>
      </c>
      <c r="HF125" s="28">
        <f t="shared" si="61"/>
        <v>42599.62249046075</v>
      </c>
      <c r="HG125" s="28">
        <f t="shared" si="61"/>
        <v>41210.73983574359</v>
      </c>
      <c r="HH125" s="28">
        <f t="shared" si="61"/>
        <v>39812.5979633283</v>
      </c>
      <c r="HI125" s="28">
        <f t="shared" si="61"/>
        <v>38405.13514509687</v>
      </c>
      <c r="HJ125" s="28">
        <f t="shared" si="61"/>
        <v>36988.28924141062</v>
      </c>
      <c r="HK125" s="28">
        <f t="shared" si="61"/>
        <v>35561.99769836643</v>
      </c>
      <c r="HL125" s="28">
        <f t="shared" si="61"/>
        <v>34126.19754503529</v>
      </c>
      <c r="HM125" s="28">
        <f t="shared" si="61"/>
        <v>32680.82539068195</v>
      </c>
      <c r="HN125" s="28">
        <f t="shared" si="61"/>
        <v>31225.81742196622</v>
      </c>
      <c r="HO125" s="28">
        <f t="shared" si="61"/>
        <v>29761.109400125773</v>
      </c>
      <c r="HP125" s="28">
        <f t="shared" si="61"/>
        <v>28286.636658139698</v>
      </c>
      <c r="HQ125" s="28">
        <f t="shared" si="61"/>
        <v>26802.334097873703</v>
      </c>
      <c r="HR125" s="28">
        <f t="shared" si="61"/>
        <v>25308.136187205928</v>
      </c>
      <c r="HS125" s="28">
        <f aca="true" t="shared" si="62" ref="HS125:IH125">PV(0.08/12,240-HS$124,-$C$104,0,0)</f>
        <v>23803.97695713369</v>
      </c>
      <c r="HT125" s="28">
        <f t="shared" si="62"/>
        <v>22289.78999886101</v>
      </c>
      <c r="HU125" s="28">
        <f t="shared" si="62"/>
        <v>20765.508460866513</v>
      </c>
      <c r="HV125" s="28">
        <f t="shared" si="62"/>
        <v>19231.065045952022</v>
      </c>
      <c r="HW125" s="28">
        <f t="shared" si="62"/>
        <v>17686.392008271458</v>
      </c>
      <c r="HX125" s="28">
        <f t="shared" si="62"/>
        <v>16131.421150339682</v>
      </c>
      <c r="HY125" s="28">
        <f t="shared" si="62"/>
        <v>14566.08382002168</v>
      </c>
      <c r="HZ125" s="28">
        <f t="shared" si="62"/>
        <v>12990.310907501587</v>
      </c>
      <c r="IA125" s="28">
        <f t="shared" si="62"/>
        <v>11404.03284223135</v>
      </c>
      <c r="IB125" s="28">
        <f t="shared" si="62"/>
        <v>9807.179589859317</v>
      </c>
      <c r="IC125" s="28">
        <f t="shared" si="62"/>
        <v>8199.680649138114</v>
      </c>
      <c r="ID125" s="28">
        <f t="shared" si="62"/>
        <v>6581.46504881212</v>
      </c>
      <c r="IE125" s="28">
        <f t="shared" si="62"/>
        <v>4952.461344483958</v>
      </c>
      <c r="IF125" s="28">
        <f t="shared" si="62"/>
        <v>3312.597615460268</v>
      </c>
      <c r="IG125" s="28">
        <f t="shared" si="62"/>
        <v>1661.8014615764048</v>
      </c>
      <c r="IH125" s="28">
        <f t="shared" si="62"/>
        <v>0</v>
      </c>
    </row>
    <row r="126" spans="1:2" ht="12.75">
      <c r="A126" s="22" t="s">
        <v>19</v>
      </c>
      <c r="B126" s="22" t="s">
        <v>19</v>
      </c>
    </row>
    <row r="144" ht="12.75">
      <c r="A144" t="s">
        <v>65</v>
      </c>
    </row>
    <row r="145" ht="12.75">
      <c r="A145" s="13" t="s">
        <v>59</v>
      </c>
    </row>
    <row r="146" spans="1:242" ht="12.75">
      <c r="A146" s="22" t="s">
        <v>55</v>
      </c>
      <c r="B146">
        <v>0</v>
      </c>
      <c r="C146">
        <v>1</v>
      </c>
      <c r="D146">
        <v>2</v>
      </c>
      <c r="E146">
        <v>3</v>
      </c>
      <c r="F146">
        <v>4</v>
      </c>
      <c r="G146">
        <v>5</v>
      </c>
      <c r="H146">
        <v>6</v>
      </c>
      <c r="I146">
        <v>7</v>
      </c>
      <c r="J146">
        <v>8</v>
      </c>
      <c r="K146">
        <v>9</v>
      </c>
      <c r="L146">
        <v>10</v>
      </c>
      <c r="M146">
        <v>11</v>
      </c>
      <c r="N146">
        <v>12</v>
      </c>
      <c r="O146">
        <v>13</v>
      </c>
      <c r="P146">
        <v>14</v>
      </c>
      <c r="Q146">
        <v>15</v>
      </c>
      <c r="R146">
        <v>16</v>
      </c>
      <c r="S146">
        <v>17</v>
      </c>
      <c r="T146">
        <v>18</v>
      </c>
      <c r="U146">
        <v>19</v>
      </c>
      <c r="V146">
        <v>20</v>
      </c>
      <c r="W146">
        <v>21</v>
      </c>
      <c r="X146">
        <v>22</v>
      </c>
      <c r="Y146">
        <v>23</v>
      </c>
      <c r="Z146">
        <v>24</v>
      </c>
      <c r="AA146">
        <v>25</v>
      </c>
      <c r="AB146">
        <v>26</v>
      </c>
      <c r="AC146">
        <v>27</v>
      </c>
      <c r="AD146">
        <v>28</v>
      </c>
      <c r="AE146">
        <v>29</v>
      </c>
      <c r="AF146">
        <v>30</v>
      </c>
      <c r="AG146">
        <v>31</v>
      </c>
      <c r="AH146">
        <v>32</v>
      </c>
      <c r="AI146">
        <v>33</v>
      </c>
      <c r="AJ146">
        <v>34</v>
      </c>
      <c r="AK146">
        <v>35</v>
      </c>
      <c r="AL146">
        <v>36</v>
      </c>
      <c r="AM146">
        <v>37</v>
      </c>
      <c r="AN146">
        <v>38</v>
      </c>
      <c r="AO146">
        <v>39</v>
      </c>
      <c r="AP146">
        <v>40</v>
      </c>
      <c r="AQ146">
        <v>41</v>
      </c>
      <c r="AR146">
        <v>42</v>
      </c>
      <c r="AS146">
        <v>43</v>
      </c>
      <c r="AT146">
        <v>44</v>
      </c>
      <c r="AU146">
        <v>45</v>
      </c>
      <c r="AV146">
        <v>46</v>
      </c>
      <c r="AW146">
        <v>47</v>
      </c>
      <c r="AX146">
        <v>48</v>
      </c>
      <c r="AY146">
        <v>49</v>
      </c>
      <c r="AZ146">
        <v>50</v>
      </c>
      <c r="BA146">
        <v>51</v>
      </c>
      <c r="BB146">
        <v>52</v>
      </c>
      <c r="BC146">
        <v>53</v>
      </c>
      <c r="BD146">
        <v>54</v>
      </c>
      <c r="BE146">
        <v>55</v>
      </c>
      <c r="BF146">
        <v>56</v>
      </c>
      <c r="BG146">
        <v>57</v>
      </c>
      <c r="BH146">
        <v>58</v>
      </c>
      <c r="BI146">
        <v>59</v>
      </c>
      <c r="BJ146">
        <v>60</v>
      </c>
      <c r="BK146">
        <v>61</v>
      </c>
      <c r="BL146">
        <v>62</v>
      </c>
      <c r="BM146">
        <v>63</v>
      </c>
      <c r="BN146">
        <v>64</v>
      </c>
      <c r="BO146">
        <v>65</v>
      </c>
      <c r="BP146">
        <v>66</v>
      </c>
      <c r="BQ146">
        <v>67</v>
      </c>
      <c r="BR146">
        <v>68</v>
      </c>
      <c r="BS146">
        <v>69</v>
      </c>
      <c r="BT146">
        <v>70</v>
      </c>
      <c r="BU146">
        <v>71</v>
      </c>
      <c r="BV146">
        <v>72</v>
      </c>
      <c r="BW146">
        <v>73</v>
      </c>
      <c r="BX146">
        <v>74</v>
      </c>
      <c r="BY146">
        <v>75</v>
      </c>
      <c r="BZ146">
        <v>76</v>
      </c>
      <c r="CA146">
        <v>77</v>
      </c>
      <c r="CB146">
        <v>78</v>
      </c>
      <c r="CC146">
        <v>79</v>
      </c>
      <c r="CD146">
        <v>80</v>
      </c>
      <c r="CE146">
        <v>81</v>
      </c>
      <c r="CF146">
        <v>82</v>
      </c>
      <c r="CG146">
        <v>83</v>
      </c>
      <c r="CH146">
        <v>84</v>
      </c>
      <c r="CI146">
        <v>85</v>
      </c>
      <c r="CJ146">
        <v>86</v>
      </c>
      <c r="CK146">
        <v>87</v>
      </c>
      <c r="CL146">
        <v>88</v>
      </c>
      <c r="CM146">
        <v>89</v>
      </c>
      <c r="CN146">
        <v>90</v>
      </c>
      <c r="CO146">
        <v>91</v>
      </c>
      <c r="CP146">
        <v>92</v>
      </c>
      <c r="CQ146">
        <v>93</v>
      </c>
      <c r="CR146">
        <v>94</v>
      </c>
      <c r="CS146">
        <v>95</v>
      </c>
      <c r="CT146">
        <v>96</v>
      </c>
      <c r="CU146">
        <v>97</v>
      </c>
      <c r="CV146">
        <v>98</v>
      </c>
      <c r="CW146">
        <v>99</v>
      </c>
      <c r="CX146">
        <v>100</v>
      </c>
      <c r="CY146">
        <v>101</v>
      </c>
      <c r="CZ146">
        <v>102</v>
      </c>
      <c r="DA146">
        <v>103</v>
      </c>
      <c r="DB146">
        <v>104</v>
      </c>
      <c r="DC146">
        <v>105</v>
      </c>
      <c r="DD146">
        <v>106</v>
      </c>
      <c r="DE146">
        <v>107</v>
      </c>
      <c r="DF146">
        <v>108</v>
      </c>
      <c r="DG146">
        <v>109</v>
      </c>
      <c r="DH146">
        <v>110</v>
      </c>
      <c r="DI146">
        <v>111</v>
      </c>
      <c r="DJ146">
        <v>112</v>
      </c>
      <c r="DK146">
        <v>113</v>
      </c>
      <c r="DL146">
        <v>114</v>
      </c>
      <c r="DM146">
        <v>115</v>
      </c>
      <c r="DN146">
        <v>116</v>
      </c>
      <c r="DO146">
        <v>117</v>
      </c>
      <c r="DP146">
        <v>118</v>
      </c>
      <c r="DQ146">
        <v>119</v>
      </c>
      <c r="DR146">
        <v>120</v>
      </c>
      <c r="DS146">
        <v>121</v>
      </c>
      <c r="DT146">
        <v>122</v>
      </c>
      <c r="DU146">
        <v>123</v>
      </c>
      <c r="DV146">
        <v>124</v>
      </c>
      <c r="DW146">
        <v>125</v>
      </c>
      <c r="DX146">
        <v>126</v>
      </c>
      <c r="DY146">
        <v>127</v>
      </c>
      <c r="DZ146">
        <v>128</v>
      </c>
      <c r="EA146">
        <v>129</v>
      </c>
      <c r="EB146">
        <v>130</v>
      </c>
      <c r="EC146">
        <v>131</v>
      </c>
      <c r="ED146">
        <v>132</v>
      </c>
      <c r="EE146">
        <v>133</v>
      </c>
      <c r="EF146">
        <v>134</v>
      </c>
      <c r="EG146">
        <v>135</v>
      </c>
      <c r="EH146">
        <v>136</v>
      </c>
      <c r="EI146">
        <v>137</v>
      </c>
      <c r="EJ146">
        <v>138</v>
      </c>
      <c r="EK146">
        <v>139</v>
      </c>
      <c r="EL146">
        <v>140</v>
      </c>
      <c r="EM146">
        <v>141</v>
      </c>
      <c r="EN146">
        <v>142</v>
      </c>
      <c r="EO146">
        <v>143</v>
      </c>
      <c r="EP146">
        <v>144</v>
      </c>
      <c r="EQ146">
        <v>145</v>
      </c>
      <c r="ER146">
        <v>146</v>
      </c>
      <c r="ES146">
        <v>147</v>
      </c>
      <c r="ET146">
        <v>148</v>
      </c>
      <c r="EU146">
        <v>149</v>
      </c>
      <c r="EV146">
        <v>150</v>
      </c>
      <c r="EW146">
        <v>151</v>
      </c>
      <c r="EX146">
        <v>152</v>
      </c>
      <c r="EY146">
        <v>153</v>
      </c>
      <c r="EZ146">
        <v>154</v>
      </c>
      <c r="FA146">
        <v>155</v>
      </c>
      <c r="FB146">
        <v>156</v>
      </c>
      <c r="FC146">
        <v>157</v>
      </c>
      <c r="FD146">
        <v>158</v>
      </c>
      <c r="FE146">
        <v>159</v>
      </c>
      <c r="FF146">
        <v>160</v>
      </c>
      <c r="FG146">
        <v>161</v>
      </c>
      <c r="FH146">
        <v>162</v>
      </c>
      <c r="FI146">
        <v>163</v>
      </c>
      <c r="FJ146">
        <v>164</v>
      </c>
      <c r="FK146">
        <v>165</v>
      </c>
      <c r="FL146">
        <v>166</v>
      </c>
      <c r="FM146">
        <v>167</v>
      </c>
      <c r="FN146">
        <v>168</v>
      </c>
      <c r="FO146">
        <v>169</v>
      </c>
      <c r="FP146">
        <v>170</v>
      </c>
      <c r="FQ146">
        <v>171</v>
      </c>
      <c r="FR146">
        <v>172</v>
      </c>
      <c r="FS146">
        <v>173</v>
      </c>
      <c r="FT146">
        <v>174</v>
      </c>
      <c r="FU146">
        <v>175</v>
      </c>
      <c r="FV146">
        <v>176</v>
      </c>
      <c r="FW146">
        <v>177</v>
      </c>
      <c r="FX146">
        <v>178</v>
      </c>
      <c r="FY146">
        <v>179</v>
      </c>
      <c r="FZ146">
        <v>180</v>
      </c>
      <c r="GA146">
        <v>181</v>
      </c>
      <c r="GB146">
        <v>182</v>
      </c>
      <c r="GC146">
        <v>183</v>
      </c>
      <c r="GD146">
        <v>184</v>
      </c>
      <c r="GE146">
        <v>185</v>
      </c>
      <c r="GF146">
        <v>186</v>
      </c>
      <c r="GG146">
        <v>187</v>
      </c>
      <c r="GH146">
        <v>188</v>
      </c>
      <c r="GI146">
        <v>189</v>
      </c>
      <c r="GJ146">
        <v>190</v>
      </c>
      <c r="GK146">
        <v>191</v>
      </c>
      <c r="GL146">
        <v>192</v>
      </c>
      <c r="GM146">
        <v>193</v>
      </c>
      <c r="GN146">
        <v>194</v>
      </c>
      <c r="GO146">
        <v>195</v>
      </c>
      <c r="GP146">
        <v>196</v>
      </c>
      <c r="GQ146">
        <v>197</v>
      </c>
      <c r="GR146">
        <v>198</v>
      </c>
      <c r="GS146">
        <v>199</v>
      </c>
      <c r="GT146">
        <v>200</v>
      </c>
      <c r="GU146">
        <v>201</v>
      </c>
      <c r="GV146">
        <v>202</v>
      </c>
      <c r="GW146">
        <v>203</v>
      </c>
      <c r="GX146">
        <v>204</v>
      </c>
      <c r="GY146">
        <v>205</v>
      </c>
      <c r="GZ146">
        <v>206</v>
      </c>
      <c r="HA146">
        <v>207</v>
      </c>
      <c r="HB146">
        <v>208</v>
      </c>
      <c r="HC146">
        <v>209</v>
      </c>
      <c r="HD146">
        <v>210</v>
      </c>
      <c r="HE146">
        <v>211</v>
      </c>
      <c r="HF146">
        <v>212</v>
      </c>
      <c r="HG146">
        <v>213</v>
      </c>
      <c r="HH146">
        <v>214</v>
      </c>
      <c r="HI146">
        <v>215</v>
      </c>
      <c r="HJ146">
        <v>216</v>
      </c>
      <c r="HK146">
        <v>217</v>
      </c>
      <c r="HL146">
        <v>218</v>
      </c>
      <c r="HM146">
        <v>219</v>
      </c>
      <c r="HN146">
        <v>220</v>
      </c>
      <c r="HO146">
        <v>221</v>
      </c>
      <c r="HP146">
        <v>222</v>
      </c>
      <c r="HQ146">
        <v>223</v>
      </c>
      <c r="HR146">
        <v>224</v>
      </c>
      <c r="HS146">
        <v>225</v>
      </c>
      <c r="HT146">
        <v>226</v>
      </c>
      <c r="HU146">
        <v>227</v>
      </c>
      <c r="HV146">
        <v>228</v>
      </c>
      <c r="HW146">
        <v>229</v>
      </c>
      <c r="HX146">
        <v>230</v>
      </c>
      <c r="HY146">
        <v>231</v>
      </c>
      <c r="HZ146">
        <v>232</v>
      </c>
      <c r="IA146">
        <v>233</v>
      </c>
      <c r="IB146">
        <v>234</v>
      </c>
      <c r="IC146">
        <v>235</v>
      </c>
      <c r="ID146">
        <v>236</v>
      </c>
      <c r="IE146">
        <v>237</v>
      </c>
      <c r="IF146">
        <v>238</v>
      </c>
      <c r="IG146">
        <v>239</v>
      </c>
      <c r="IH146">
        <v>240</v>
      </c>
    </row>
    <row r="147" spans="1:256" s="62" customFormat="1" ht="12.75">
      <c r="A147" s="62" t="s">
        <v>66</v>
      </c>
      <c r="C147" s="62">
        <f>1.02*PV(0.08/12,240-C$146,-$C$104,0,0)</f>
        <v>203653.6622592533</v>
      </c>
      <c r="D147" s="62">
        <f aca="true" t="shared" si="63" ref="D147:S147">1.02*PV(0.08/12,240-D$146,-$C$104,0,0)</f>
        <v>203305.015600235</v>
      </c>
      <c r="E147" s="62">
        <f t="shared" si="63"/>
        <v>202954.04463015657</v>
      </c>
      <c r="F147" s="62">
        <f t="shared" si="63"/>
        <v>202600.73385361096</v>
      </c>
      <c r="G147" s="62">
        <f t="shared" si="63"/>
        <v>202245.06767188836</v>
      </c>
      <c r="H147" s="62">
        <f t="shared" si="63"/>
        <v>201887.03038228757</v>
      </c>
      <c r="I147" s="62">
        <f t="shared" si="63"/>
        <v>201526.60617742286</v>
      </c>
      <c r="J147" s="62">
        <f t="shared" si="63"/>
        <v>201163.77914452567</v>
      </c>
      <c r="K147" s="62">
        <f t="shared" si="63"/>
        <v>200798.53326474252</v>
      </c>
      <c r="L147" s="62">
        <f t="shared" si="63"/>
        <v>200430.85241242748</v>
      </c>
      <c r="M147" s="62">
        <f t="shared" si="63"/>
        <v>200060.72035443032</v>
      </c>
      <c r="N147" s="62">
        <f t="shared" si="63"/>
        <v>199688.12074937983</v>
      </c>
      <c r="O147" s="62">
        <f t="shared" si="63"/>
        <v>199313.03714696236</v>
      </c>
      <c r="P147" s="62">
        <f t="shared" si="63"/>
        <v>198935.45298719546</v>
      </c>
      <c r="Q147" s="62">
        <f t="shared" si="63"/>
        <v>198555.35159969673</v>
      </c>
      <c r="R147" s="62">
        <f t="shared" si="63"/>
        <v>198172.7162029481</v>
      </c>
      <c r="S147" s="62">
        <f t="shared" si="63"/>
        <v>197787.5299035544</v>
      </c>
      <c r="T147" s="62">
        <f aca="true" t="shared" si="64" ref="T147:AI147">1.02*PV(0.08/12,240-T$146,-$C$104,0,0)</f>
        <v>197399.7756954981</v>
      </c>
      <c r="U147" s="62">
        <f t="shared" si="64"/>
        <v>197009.43645938812</v>
      </c>
      <c r="V147" s="62">
        <f t="shared" si="64"/>
        <v>196616.494961704</v>
      </c>
      <c r="W147" s="62">
        <f t="shared" si="64"/>
        <v>196220.93385403536</v>
      </c>
      <c r="X147" s="62">
        <f t="shared" si="64"/>
        <v>195822.73567231558</v>
      </c>
      <c r="Y147" s="62">
        <f t="shared" si="64"/>
        <v>195421.88283605102</v>
      </c>
      <c r="Z147" s="62">
        <f t="shared" si="64"/>
        <v>195018.35764754473</v>
      </c>
      <c r="AA147" s="62">
        <f t="shared" si="64"/>
        <v>194612.14229111501</v>
      </c>
      <c r="AB147" s="62">
        <f t="shared" si="64"/>
        <v>194203.2188323091</v>
      </c>
      <c r="AC147" s="62">
        <f t="shared" si="64"/>
        <v>193791.56921711116</v>
      </c>
      <c r="AD147" s="62">
        <f t="shared" si="64"/>
        <v>193377.17527114527</v>
      </c>
      <c r="AE147" s="62">
        <f t="shared" si="64"/>
        <v>192960.0186988729</v>
      </c>
      <c r="AF147" s="62">
        <f t="shared" si="64"/>
        <v>192540.08108278536</v>
      </c>
      <c r="AG147" s="62">
        <f t="shared" si="64"/>
        <v>192117.3438825906</v>
      </c>
      <c r="AH147" s="62">
        <f t="shared" si="64"/>
        <v>191691.78843439455</v>
      </c>
      <c r="AI147" s="62">
        <f t="shared" si="64"/>
        <v>191263.3959498772</v>
      </c>
      <c r="AJ147" s="62">
        <f aca="true" t="shared" si="65" ref="AJ147:AY147">1.02*PV(0.08/12,240-AJ$146,-$C$104,0,0)</f>
        <v>190832.147515463</v>
      </c>
      <c r="AK147" s="62">
        <f t="shared" si="65"/>
        <v>190398.02409148612</v>
      </c>
      <c r="AL147" s="62">
        <f t="shared" si="65"/>
        <v>189961.00651134935</v>
      </c>
      <c r="AM147" s="62">
        <f t="shared" si="65"/>
        <v>189521.07548067832</v>
      </c>
      <c r="AN147" s="62">
        <f t="shared" si="65"/>
        <v>189078.21157646956</v>
      </c>
      <c r="AO147" s="62">
        <f t="shared" si="65"/>
        <v>188632.39524623266</v>
      </c>
      <c r="AP147" s="62">
        <f t="shared" si="65"/>
        <v>188183.60680712754</v>
      </c>
      <c r="AQ147" s="62">
        <f t="shared" si="65"/>
        <v>187731.82644509504</v>
      </c>
      <c r="AR147" s="62">
        <f t="shared" si="65"/>
        <v>187277.03421398235</v>
      </c>
      <c r="AS147" s="62">
        <f t="shared" si="65"/>
        <v>186819.21003466225</v>
      </c>
      <c r="AT147" s="62">
        <f t="shared" si="65"/>
        <v>186358.33369414666</v>
      </c>
      <c r="AU147" s="62">
        <f t="shared" si="65"/>
        <v>185894.38484469432</v>
      </c>
      <c r="AV147" s="62">
        <f t="shared" si="65"/>
        <v>185427.34300291224</v>
      </c>
      <c r="AW147" s="62">
        <f t="shared" si="65"/>
        <v>184957.18754885168</v>
      </c>
      <c r="AX147" s="62">
        <f t="shared" si="65"/>
        <v>184483.8977250974</v>
      </c>
      <c r="AY147" s="62">
        <f t="shared" si="65"/>
        <v>184007.45263585137</v>
      </c>
      <c r="AZ147" s="62">
        <f aca="true" t="shared" si="66" ref="AZ147:BO147">1.02*PV(0.08/12,240-AZ$146,-$C$104,0,0)</f>
        <v>183527.83124601035</v>
      </c>
      <c r="BA147" s="62">
        <f t="shared" si="66"/>
        <v>183045.01238023714</v>
      </c>
      <c r="BB147" s="62">
        <f t="shared" si="66"/>
        <v>182558.97472202533</v>
      </c>
      <c r="BC147" s="62">
        <f t="shared" si="66"/>
        <v>182069.69681275883</v>
      </c>
      <c r="BD147" s="62">
        <f t="shared" si="66"/>
        <v>181577.1570507639</v>
      </c>
      <c r="BE147" s="62">
        <f t="shared" si="66"/>
        <v>181081.33369035568</v>
      </c>
      <c r="BF147" s="62">
        <f t="shared" si="66"/>
        <v>180582.20484087805</v>
      </c>
      <c r="BG147" s="62">
        <f t="shared" si="66"/>
        <v>180079.74846573724</v>
      </c>
      <c r="BH147" s="62">
        <f t="shared" si="66"/>
        <v>179573.94238142882</v>
      </c>
      <c r="BI147" s="62">
        <f t="shared" si="66"/>
        <v>179064.76425655832</v>
      </c>
      <c r="BJ147" s="62">
        <f t="shared" si="66"/>
        <v>178552.1916108554</v>
      </c>
      <c r="BK147" s="62">
        <f t="shared" si="66"/>
        <v>178036.20181418108</v>
      </c>
      <c r="BL147" s="62">
        <f t="shared" si="66"/>
        <v>177516.77208552897</v>
      </c>
      <c r="BM147" s="62">
        <f t="shared" si="66"/>
        <v>176993.87949201916</v>
      </c>
      <c r="BN147" s="62">
        <f t="shared" si="66"/>
        <v>176467.50094788597</v>
      </c>
      <c r="BO147" s="62">
        <f t="shared" si="66"/>
        <v>175937.61321345854</v>
      </c>
      <c r="BP147" s="62">
        <f aca="true" t="shared" si="67" ref="BP147:CE147">1.02*PV(0.08/12,240-BP$146,-$C$104,0,0)</f>
        <v>175404.19289413493</v>
      </c>
      <c r="BQ147" s="62">
        <f t="shared" si="67"/>
        <v>174867.21643934914</v>
      </c>
      <c r="BR147" s="62">
        <f t="shared" si="67"/>
        <v>174326.6601415315</v>
      </c>
      <c r="BS147" s="62">
        <f t="shared" si="67"/>
        <v>173782.5001350617</v>
      </c>
      <c r="BT147" s="62">
        <f t="shared" si="67"/>
        <v>173234.71239521544</v>
      </c>
      <c r="BU147" s="62">
        <f t="shared" si="67"/>
        <v>172683.27273710354</v>
      </c>
      <c r="BV147" s="62">
        <f t="shared" si="67"/>
        <v>172128.15681460424</v>
      </c>
      <c r="BW147" s="62">
        <f t="shared" si="67"/>
        <v>171569.34011928827</v>
      </c>
      <c r="BX147" s="62">
        <f t="shared" si="67"/>
        <v>171006.79797933687</v>
      </c>
      <c r="BY147" s="62">
        <f t="shared" si="67"/>
        <v>170440.50555845242</v>
      </c>
      <c r="BZ147" s="62">
        <f t="shared" si="67"/>
        <v>169870.43785476213</v>
      </c>
      <c r="CA147" s="62">
        <f t="shared" si="67"/>
        <v>169296.5696997139</v>
      </c>
      <c r="CB147" s="62">
        <f t="shared" si="67"/>
        <v>168718.8757569653</v>
      </c>
      <c r="CC147" s="62">
        <f t="shared" si="67"/>
        <v>168137.3305212651</v>
      </c>
      <c r="CD147" s="62">
        <f t="shared" si="67"/>
        <v>167551.90831732683</v>
      </c>
      <c r="CE147" s="62">
        <f t="shared" si="67"/>
        <v>166962.5832986957</v>
      </c>
      <c r="CF147" s="62">
        <f aca="true" t="shared" si="68" ref="CF147:CU147">1.02*PV(0.08/12,240-CF$146,-$C$104,0,0)</f>
        <v>166369.32944660698</v>
      </c>
      <c r="CG147" s="62">
        <f t="shared" si="68"/>
        <v>165772.1205688377</v>
      </c>
      <c r="CH147" s="62">
        <f t="shared" si="68"/>
        <v>165170.93029854994</v>
      </c>
      <c r="CI147" s="62">
        <f t="shared" si="68"/>
        <v>164565.73209312698</v>
      </c>
      <c r="CJ147" s="62">
        <f t="shared" si="68"/>
        <v>163956.49923300117</v>
      </c>
      <c r="CK147" s="62">
        <f t="shared" si="68"/>
        <v>163343.2048204745</v>
      </c>
      <c r="CL147" s="62">
        <f t="shared" si="68"/>
        <v>162725.82177853098</v>
      </c>
      <c r="CM147" s="62">
        <f t="shared" si="68"/>
        <v>162104.3228496412</v>
      </c>
      <c r="CN147" s="62">
        <f t="shared" si="68"/>
        <v>161478.68059455883</v>
      </c>
      <c r="CO147" s="62">
        <f t="shared" si="68"/>
        <v>160848.86739110923</v>
      </c>
      <c r="CP147" s="62">
        <f t="shared" si="68"/>
        <v>160214.85543296993</v>
      </c>
      <c r="CQ147" s="62">
        <f t="shared" si="68"/>
        <v>159576.61672844307</v>
      </c>
      <c r="CR147" s="62">
        <f t="shared" si="68"/>
        <v>158934.12309921935</v>
      </c>
      <c r="CS147" s="62">
        <f t="shared" si="68"/>
        <v>158287.34617913418</v>
      </c>
      <c r="CT147" s="62">
        <f t="shared" si="68"/>
        <v>157636.25741291506</v>
      </c>
      <c r="CU147" s="62">
        <f t="shared" si="68"/>
        <v>156980.82805492115</v>
      </c>
      <c r="CV147" s="62">
        <f aca="true" t="shared" si="69" ref="CV147:DK147">1.02*PV(0.08/12,240-CV$146,-$C$104,0,0)</f>
        <v>156321.02916787396</v>
      </c>
      <c r="CW147" s="62">
        <f t="shared" si="69"/>
        <v>155656.8316215798</v>
      </c>
      <c r="CX147" s="62">
        <f t="shared" si="69"/>
        <v>154988.20609164366</v>
      </c>
      <c r="CY147" s="62">
        <f t="shared" si="69"/>
        <v>154315.12305817462</v>
      </c>
      <c r="CZ147" s="62">
        <f t="shared" si="69"/>
        <v>153637.55280448246</v>
      </c>
      <c r="DA147" s="62">
        <f t="shared" si="69"/>
        <v>152955.46541576568</v>
      </c>
      <c r="DB147" s="62">
        <f t="shared" si="69"/>
        <v>152268.8307777908</v>
      </c>
      <c r="DC147" s="62">
        <f t="shared" si="69"/>
        <v>151577.61857556275</v>
      </c>
      <c r="DD147" s="62">
        <f t="shared" si="69"/>
        <v>150881.7982919865</v>
      </c>
      <c r="DE147" s="62">
        <f t="shared" si="69"/>
        <v>150181.33920651974</v>
      </c>
      <c r="DF147" s="62">
        <f t="shared" si="69"/>
        <v>149476.21039381655</v>
      </c>
      <c r="DG147" s="62">
        <f t="shared" si="69"/>
        <v>148766.38072236197</v>
      </c>
      <c r="DH147" s="62">
        <f t="shared" si="69"/>
        <v>148051.81885309776</v>
      </c>
      <c r="DI147" s="62">
        <f t="shared" si="69"/>
        <v>147332.4932380384</v>
      </c>
      <c r="DJ147" s="62">
        <f t="shared" si="69"/>
        <v>146608.37211887861</v>
      </c>
      <c r="DK147" s="62">
        <f t="shared" si="69"/>
        <v>145879.42352559115</v>
      </c>
      <c r="DL147" s="62">
        <f aca="true" t="shared" si="70" ref="DL147:EA147">1.02*PV(0.08/12,240-DL$146,-$C$104,0,0)</f>
        <v>145145.61527501512</v>
      </c>
      <c r="DM147" s="62">
        <f t="shared" si="70"/>
        <v>144406.91496943525</v>
      </c>
      <c r="DN147" s="62">
        <f t="shared" si="70"/>
        <v>143663.28999515148</v>
      </c>
      <c r="DO147" s="62">
        <f t="shared" si="70"/>
        <v>142914.70752103915</v>
      </c>
      <c r="DP147" s="62">
        <f t="shared" si="70"/>
        <v>142161.1344970994</v>
      </c>
      <c r="DQ147" s="62">
        <f t="shared" si="70"/>
        <v>141402.5376530001</v>
      </c>
      <c r="DR147" s="62">
        <f t="shared" si="70"/>
        <v>140638.88349660675</v>
      </c>
      <c r="DS147" s="62">
        <f t="shared" si="70"/>
        <v>139870.13831250413</v>
      </c>
      <c r="DT147" s="62">
        <f t="shared" si="70"/>
        <v>139096.26816050752</v>
      </c>
      <c r="DU147" s="62">
        <f t="shared" si="70"/>
        <v>138317.2388741642</v>
      </c>
      <c r="DV147" s="62">
        <f t="shared" si="70"/>
        <v>137533.01605924527</v>
      </c>
      <c r="DW147" s="62">
        <f t="shared" si="70"/>
        <v>136743.56509222696</v>
      </c>
      <c r="DX147" s="62">
        <f t="shared" si="70"/>
        <v>135948.8511187618</v>
      </c>
      <c r="DY147" s="62">
        <f t="shared" si="70"/>
        <v>135148.83905214022</v>
      </c>
      <c r="DZ147" s="62">
        <f t="shared" si="70"/>
        <v>134343.49357174116</v>
      </c>
      <c r="EA147" s="62">
        <f t="shared" si="70"/>
        <v>133532.77912147273</v>
      </c>
      <c r="EB147" s="62">
        <f aca="true" t="shared" si="71" ref="EB147:EQ147">1.02*PV(0.08/12,240-EB$146,-$C$104,0,0)</f>
        <v>132716.65990820256</v>
      </c>
      <c r="EC147" s="62">
        <f t="shared" si="71"/>
        <v>131895.0999001773</v>
      </c>
      <c r="ED147" s="62">
        <f t="shared" si="71"/>
        <v>131068.06282543179</v>
      </c>
      <c r="EE147" s="62">
        <f t="shared" si="71"/>
        <v>130235.51217018803</v>
      </c>
      <c r="EF147" s="62">
        <f t="shared" si="71"/>
        <v>129397.41117724258</v>
      </c>
      <c r="EG147" s="62">
        <f t="shared" si="71"/>
        <v>128553.7228443442</v>
      </c>
      <c r="EH147" s="62">
        <f t="shared" si="71"/>
        <v>127704.40992255983</v>
      </c>
      <c r="EI147" s="62">
        <f t="shared" si="71"/>
        <v>126849.43491463027</v>
      </c>
      <c r="EJ147" s="62">
        <f t="shared" si="71"/>
        <v>125988.76007331446</v>
      </c>
      <c r="EK147" s="62">
        <f t="shared" si="71"/>
        <v>125122.34739972322</v>
      </c>
      <c r="EL147" s="62">
        <f t="shared" si="71"/>
        <v>124250.15864164139</v>
      </c>
      <c r="EM147" s="62">
        <f t="shared" si="71"/>
        <v>123372.155291839</v>
      </c>
      <c r="EN147" s="62">
        <f t="shared" si="71"/>
        <v>122488.29858637128</v>
      </c>
      <c r="EO147" s="62">
        <f t="shared" si="71"/>
        <v>121598.54950286707</v>
      </c>
      <c r="EP147" s="62">
        <f t="shared" si="71"/>
        <v>120702.8687588062</v>
      </c>
      <c r="EQ147" s="62">
        <f t="shared" si="71"/>
        <v>119801.21680978486</v>
      </c>
      <c r="ER147" s="62">
        <f aca="true" t="shared" si="72" ref="ER147:FG147">1.02*PV(0.08/12,240-ER$146,-$C$104,0,0)</f>
        <v>118893.55384777013</v>
      </c>
      <c r="ES147" s="62">
        <f t="shared" si="72"/>
        <v>117979.83979934195</v>
      </c>
      <c r="ET147" s="62">
        <f t="shared" si="72"/>
        <v>117060.03432392422</v>
      </c>
      <c r="EU147" s="62">
        <f t="shared" si="72"/>
        <v>116134.09681200373</v>
      </c>
      <c r="EV147" s="62">
        <f t="shared" si="72"/>
        <v>115201.98638333712</v>
      </c>
      <c r="EW147" s="62">
        <f t="shared" si="72"/>
        <v>114263.66188514601</v>
      </c>
      <c r="EX147" s="62">
        <f t="shared" si="72"/>
        <v>113319.08189030032</v>
      </c>
      <c r="EY147" s="62">
        <f t="shared" si="72"/>
        <v>112368.20469548898</v>
      </c>
      <c r="EZ147" s="62">
        <f t="shared" si="72"/>
        <v>111410.98831937893</v>
      </c>
      <c r="FA147" s="62">
        <f t="shared" si="72"/>
        <v>110447.39050076145</v>
      </c>
      <c r="FB147" s="62">
        <f t="shared" si="72"/>
        <v>109477.36869668655</v>
      </c>
      <c r="FC147" s="62">
        <f t="shared" si="72"/>
        <v>108500.88008058447</v>
      </c>
      <c r="FD147" s="62">
        <f t="shared" si="72"/>
        <v>107517.88154037503</v>
      </c>
      <c r="FE147" s="62">
        <f t="shared" si="72"/>
        <v>106528.32967656422</v>
      </c>
      <c r="FF147" s="62">
        <f t="shared" si="72"/>
        <v>105532.18080032796</v>
      </c>
      <c r="FG147" s="62">
        <f t="shared" si="72"/>
        <v>104529.39093158348</v>
      </c>
      <c r="FH147" s="62">
        <f aca="true" t="shared" si="73" ref="FH147:FW147">1.02*PV(0.08/12,240-FH$146,-$C$104,0,0)</f>
        <v>103519.91579704738</v>
      </c>
      <c r="FI147" s="62">
        <f t="shared" si="73"/>
        <v>102503.71082828104</v>
      </c>
      <c r="FJ147" s="62">
        <f t="shared" si="73"/>
        <v>101480.73115972291</v>
      </c>
      <c r="FK147" s="62">
        <f t="shared" si="73"/>
        <v>100450.93162670772</v>
      </c>
      <c r="FL147" s="62">
        <f t="shared" si="73"/>
        <v>99414.26676347245</v>
      </c>
      <c r="FM147" s="62">
        <f t="shared" si="73"/>
        <v>98370.69080114894</v>
      </c>
      <c r="FN147" s="62">
        <f t="shared" si="73"/>
        <v>97320.15766574329</v>
      </c>
      <c r="FO147" s="62">
        <f t="shared" si="73"/>
        <v>96262.62097610159</v>
      </c>
      <c r="FP147" s="62">
        <f t="shared" si="73"/>
        <v>95198.03404186228</v>
      </c>
      <c r="FQ147" s="62">
        <f t="shared" si="73"/>
        <v>94126.34986139467</v>
      </c>
      <c r="FR147" s="62">
        <f t="shared" si="73"/>
        <v>93047.52111972398</v>
      </c>
      <c r="FS147" s="62">
        <f t="shared" si="73"/>
        <v>91961.50018644216</v>
      </c>
      <c r="FT147" s="62">
        <f t="shared" si="73"/>
        <v>90868.23911360509</v>
      </c>
      <c r="FU147" s="62">
        <f t="shared" si="73"/>
        <v>89767.68963361581</v>
      </c>
      <c r="FV147" s="62">
        <f t="shared" si="73"/>
        <v>88659.80315709327</v>
      </c>
      <c r="FW147" s="62">
        <f t="shared" si="73"/>
        <v>87544.5307707272</v>
      </c>
      <c r="FX147" s="62">
        <f aca="true" t="shared" si="74" ref="FX147:GM147">1.02*PV(0.08/12,240-FX$146,-$C$104,0,0)</f>
        <v>86421.82323511873</v>
      </c>
      <c r="FY147" s="62">
        <f t="shared" si="74"/>
        <v>85291.6309826062</v>
      </c>
      <c r="FZ147" s="62">
        <f t="shared" si="74"/>
        <v>84153.90411507693</v>
      </c>
      <c r="GA147" s="62">
        <f t="shared" si="74"/>
        <v>83008.59240176412</v>
      </c>
      <c r="GB147" s="62">
        <f t="shared" si="74"/>
        <v>81855.64527702922</v>
      </c>
      <c r="GC147" s="62">
        <f t="shared" si="74"/>
        <v>80695.0118381294</v>
      </c>
      <c r="GD147" s="62">
        <f t="shared" si="74"/>
        <v>79526.6408429703</v>
      </c>
      <c r="GE147" s="62">
        <f t="shared" si="74"/>
        <v>78350.48070784342</v>
      </c>
      <c r="GF147" s="62">
        <f t="shared" si="74"/>
        <v>77166.47950514905</v>
      </c>
      <c r="GG147" s="62">
        <f t="shared" si="74"/>
        <v>75974.58496110339</v>
      </c>
      <c r="GH147" s="62">
        <f t="shared" si="74"/>
        <v>74774.74445343074</v>
      </c>
      <c r="GI147" s="62">
        <f t="shared" si="74"/>
        <v>73566.9050090403</v>
      </c>
      <c r="GJ147" s="62">
        <f t="shared" si="74"/>
        <v>72351.01330168724</v>
      </c>
      <c r="GK147" s="62">
        <f t="shared" si="74"/>
        <v>71127.01564961851</v>
      </c>
      <c r="GL147" s="62">
        <f t="shared" si="74"/>
        <v>69894.85801320261</v>
      </c>
      <c r="GM147" s="62">
        <f t="shared" si="74"/>
        <v>68654.48599254395</v>
      </c>
      <c r="GN147" s="62">
        <f aca="true" t="shared" si="75" ref="GN147:HC147">1.02*PV(0.08/12,240-GN$146,-$C$104,0,0)</f>
        <v>67405.84482508093</v>
      </c>
      <c r="GO147" s="62">
        <f t="shared" si="75"/>
        <v>66148.87938316817</v>
      </c>
      <c r="GP147" s="62">
        <f t="shared" si="75"/>
        <v>64883.53417164262</v>
      </c>
      <c r="GQ147" s="62">
        <f t="shared" si="75"/>
        <v>63609.7533253736</v>
      </c>
      <c r="GR147" s="62">
        <f t="shared" si="75"/>
        <v>62327.480606796074</v>
      </c>
      <c r="GS147" s="62">
        <f t="shared" si="75"/>
        <v>61036.659403428035</v>
      </c>
      <c r="GT147" s="62">
        <f t="shared" si="75"/>
        <v>59737.232725370915</v>
      </c>
      <c r="GU147" s="62">
        <f t="shared" si="75"/>
        <v>58429.14320279341</v>
      </c>
      <c r="GV147" s="62">
        <f t="shared" si="75"/>
        <v>57112.3330833987</v>
      </c>
      <c r="GW147" s="62">
        <f t="shared" si="75"/>
        <v>55786.74422987471</v>
      </c>
      <c r="GX147" s="62">
        <f t="shared" si="75"/>
        <v>54452.31811732719</v>
      </c>
      <c r="GY147" s="62">
        <f t="shared" si="75"/>
        <v>53108.995830696054</v>
      </c>
      <c r="GZ147" s="62">
        <f t="shared" si="75"/>
        <v>51756.718062154054</v>
      </c>
      <c r="HA147" s="62">
        <f t="shared" si="75"/>
        <v>50395.425108488394</v>
      </c>
      <c r="HB147" s="62">
        <f t="shared" si="75"/>
        <v>49025.056868465006</v>
      </c>
      <c r="HC147" s="62">
        <f t="shared" si="75"/>
        <v>47645.55284017476</v>
      </c>
      <c r="HD147" s="62">
        <f aca="true" t="shared" si="76" ref="HD147:HS147">1.02*PV(0.08/12,240-HD$146,-$C$104,0,0)</f>
        <v>46256.852118362614</v>
      </c>
      <c r="HE147" s="62">
        <f t="shared" si="76"/>
        <v>44858.89339173839</v>
      </c>
      <c r="HF147" s="62">
        <f t="shared" si="76"/>
        <v>43451.61494026997</v>
      </c>
      <c r="HG147" s="62">
        <f t="shared" si="76"/>
        <v>42034.95463245846</v>
      </c>
      <c r="HH147" s="62">
        <f t="shared" si="76"/>
        <v>40608.84992259486</v>
      </c>
      <c r="HI147" s="62">
        <f t="shared" si="76"/>
        <v>39173.23784799881</v>
      </c>
      <c r="HJ147" s="62">
        <f t="shared" si="76"/>
        <v>37728.05502623883</v>
      </c>
      <c r="HK147" s="62">
        <f t="shared" si="76"/>
        <v>36273.23765233376</v>
      </c>
      <c r="HL147" s="62">
        <f t="shared" si="76"/>
        <v>34808.721495936</v>
      </c>
      <c r="HM147" s="62">
        <f t="shared" si="76"/>
        <v>33334.441898495585</v>
      </c>
      <c r="HN147" s="62">
        <f t="shared" si="76"/>
        <v>31850.333770405545</v>
      </c>
      <c r="HO147" s="62">
        <f t="shared" si="76"/>
        <v>30356.33158812829</v>
      </c>
      <c r="HP147" s="62">
        <f t="shared" si="76"/>
        <v>28852.36939130249</v>
      </c>
      <c r="HQ147" s="62">
        <f t="shared" si="76"/>
        <v>27338.38077983118</v>
      </c>
      <c r="HR147" s="62">
        <f t="shared" si="76"/>
        <v>25814.29891095005</v>
      </c>
      <c r="HS147" s="62">
        <f t="shared" si="76"/>
        <v>24280.056496276364</v>
      </c>
      <c r="HT147" s="62">
        <f aca="true" t="shared" si="77" ref="HT147:IH147">1.02*PV(0.08/12,240-HT$146,-$C$104,0,0)</f>
        <v>22735.58579883823</v>
      </c>
      <c r="HU147" s="62">
        <f t="shared" si="77"/>
        <v>21180.818630083842</v>
      </c>
      <c r="HV147" s="62">
        <f t="shared" si="77"/>
        <v>19615.68634687106</v>
      </c>
      <c r="HW147" s="62">
        <f t="shared" si="77"/>
        <v>18040.119848436887</v>
      </c>
      <c r="HX147" s="62">
        <f t="shared" si="77"/>
        <v>16454.049573346474</v>
      </c>
      <c r="HY147" s="62">
        <f t="shared" si="77"/>
        <v>14857.405496422114</v>
      </c>
      <c r="HZ147" s="62">
        <f t="shared" si="77"/>
        <v>13250.117125651619</v>
      </c>
      <c r="IA147" s="62">
        <f t="shared" si="77"/>
        <v>11632.113499075978</v>
      </c>
      <c r="IB147" s="62">
        <f t="shared" si="77"/>
        <v>10003.323181656504</v>
      </c>
      <c r="IC147" s="62">
        <f t="shared" si="77"/>
        <v>8363.674262120876</v>
      </c>
      <c r="ID147" s="62">
        <f t="shared" si="77"/>
        <v>6713.094349788362</v>
      </c>
      <c r="IE147" s="62">
        <f t="shared" si="77"/>
        <v>5051.5105713736375</v>
      </c>
      <c r="IF147" s="62">
        <f t="shared" si="77"/>
        <v>3378.8495677694737</v>
      </c>
      <c r="IG147" s="62">
        <f t="shared" si="77"/>
        <v>1695.037490807933</v>
      </c>
      <c r="IH147" s="62">
        <f t="shared" si="77"/>
        <v>0</v>
      </c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s="61" customFormat="1" ht="12.75">
      <c r="A148" s="61" t="s">
        <v>67</v>
      </c>
      <c r="C148" s="61">
        <f>C$147-C$125</f>
        <v>3993.209063906921</v>
      </c>
      <c r="D148" s="61">
        <f aca="true" t="shared" si="78" ref="D148:S148">D$147-D$125</f>
        <v>3986.372854906571</v>
      </c>
      <c r="E148" s="61">
        <f t="shared" si="78"/>
        <v>3979.4910711795383</v>
      </c>
      <c r="F148" s="61">
        <f t="shared" si="78"/>
        <v>3972.563408894348</v>
      </c>
      <c r="G148" s="61">
        <f t="shared" si="78"/>
        <v>3965.589562193898</v>
      </c>
      <c r="H148" s="61">
        <f t="shared" si="78"/>
        <v>3958.5692231821013</v>
      </c>
      <c r="I148" s="61">
        <f t="shared" si="78"/>
        <v>3951.5020819102647</v>
      </c>
      <c r="J148" s="61">
        <f t="shared" si="78"/>
        <v>3944.387826363265</v>
      </c>
      <c r="K148" s="61">
        <f t="shared" si="78"/>
        <v>3937.2261424459284</v>
      </c>
      <c r="L148" s="61">
        <f t="shared" si="78"/>
        <v>3930.0167139691766</v>
      </c>
      <c r="M148" s="61">
        <f t="shared" si="78"/>
        <v>3922.759222635883</v>
      </c>
      <c r="N148" s="61">
        <f t="shared" si="78"/>
        <v>3915.4533480270475</v>
      </c>
      <c r="O148" s="61">
        <f t="shared" si="78"/>
        <v>3908.0987675875076</v>
      </c>
      <c r="P148" s="61">
        <f t="shared" si="78"/>
        <v>3900.695156611677</v>
      </c>
      <c r="Q148" s="61">
        <f t="shared" si="78"/>
        <v>3893.242188229342</v>
      </c>
      <c r="R148" s="61">
        <f t="shared" si="78"/>
        <v>3885.739533391141</v>
      </c>
      <c r="S148" s="61">
        <f t="shared" si="78"/>
        <v>3878.18686085401</v>
      </c>
      <c r="T148" s="61">
        <f aca="true" t="shared" si="79" ref="T148:AI148">T$147-T$125</f>
        <v>3870.5838371666323</v>
      </c>
      <c r="U148" s="61">
        <f t="shared" si="79"/>
        <v>3862.9301266546827</v>
      </c>
      <c r="V148" s="61">
        <f t="shared" si="79"/>
        <v>3855.2253914059547</v>
      </c>
      <c r="W148" s="61">
        <f t="shared" si="79"/>
        <v>3847.4692912556056</v>
      </c>
      <c r="X148" s="61">
        <f t="shared" si="79"/>
        <v>3839.6614837709058</v>
      </c>
      <c r="Y148" s="61">
        <f t="shared" si="79"/>
        <v>3831.8016242363083</v>
      </c>
      <c r="Z148" s="61">
        <f t="shared" si="79"/>
        <v>3823.8893656381406</v>
      </c>
      <c r="AA148" s="61">
        <f t="shared" si="79"/>
        <v>3815.924358649325</v>
      </c>
      <c r="AB148" s="61">
        <f t="shared" si="79"/>
        <v>3807.9062516138947</v>
      </c>
      <c r="AC148" s="61">
        <f t="shared" si="79"/>
        <v>3799.8346905315993</v>
      </c>
      <c r="AD148" s="61">
        <f t="shared" si="79"/>
        <v>3791.709319042071</v>
      </c>
      <c r="AE148" s="61">
        <f t="shared" si="79"/>
        <v>3783.5297784092836</v>
      </c>
      <c r="AF148" s="61">
        <f t="shared" si="79"/>
        <v>3775.295707505604</v>
      </c>
      <c r="AG148" s="61">
        <f t="shared" si="79"/>
        <v>3767.0067427959</v>
      </c>
      <c r="AH148" s="61">
        <f t="shared" si="79"/>
        <v>3758.6625183214783</v>
      </c>
      <c r="AI148" s="61">
        <f t="shared" si="79"/>
        <v>3750.2626656838693</v>
      </c>
      <c r="AJ148" s="61">
        <f aca="true" t="shared" si="80" ref="AJ148:AY148">AJ$147-AJ$125</f>
        <v>3741.8068140286778</v>
      </c>
      <c r="AK148" s="61">
        <f t="shared" si="80"/>
        <v>3733.294590029138</v>
      </c>
      <c r="AL148" s="61">
        <f t="shared" si="80"/>
        <v>3724.7256178696116</v>
      </c>
      <c r="AM148" s="61">
        <f t="shared" si="80"/>
        <v>3716.0995192289993</v>
      </c>
      <c r="AN148" s="61">
        <f t="shared" si="80"/>
        <v>3707.4159132641216</v>
      </c>
      <c r="AO148" s="61">
        <f t="shared" si="80"/>
        <v>3698.6744165928103</v>
      </c>
      <c r="AP148" s="61">
        <f t="shared" si="80"/>
        <v>3689.8746432770276</v>
      </c>
      <c r="AQ148" s="61">
        <f t="shared" si="80"/>
        <v>3681.0162048057828</v>
      </c>
      <c r="AR148" s="61">
        <f t="shared" si="80"/>
        <v>3672.0987100780767</v>
      </c>
      <c r="AS148" s="61">
        <f t="shared" si="80"/>
        <v>3663.1217653855274</v>
      </c>
      <c r="AT148" s="61">
        <f t="shared" si="80"/>
        <v>3654.084974395024</v>
      </c>
      <c r="AU148" s="61">
        <f t="shared" si="80"/>
        <v>3644.987938131264</v>
      </c>
      <c r="AV148" s="61">
        <f t="shared" si="80"/>
        <v>3635.830254959059</v>
      </c>
      <c r="AW148" s="61">
        <f t="shared" si="80"/>
        <v>3626.611520565726</v>
      </c>
      <c r="AX148" s="61">
        <f t="shared" si="80"/>
        <v>3617.331327943102</v>
      </c>
      <c r="AY148" s="61">
        <f t="shared" si="80"/>
        <v>3607.989267369645</v>
      </c>
      <c r="AZ148" s="61">
        <f aca="true" t="shared" si="81" ref="AZ148:BO148">AZ$147-AZ$125</f>
        <v>3598.584926392359</v>
      </c>
      <c r="BA148" s="61">
        <f t="shared" si="81"/>
        <v>3589.117889808578</v>
      </c>
      <c r="BB148" s="61">
        <f t="shared" si="81"/>
        <v>3579.58773964757</v>
      </c>
      <c r="BC148" s="61">
        <f t="shared" si="81"/>
        <v>3569.994055152143</v>
      </c>
      <c r="BD148" s="61">
        <f t="shared" si="81"/>
        <v>3560.33641276008</v>
      </c>
      <c r="BE148" s="61">
        <f t="shared" si="81"/>
        <v>3550.614386085421</v>
      </c>
      <c r="BF148" s="61">
        <f t="shared" si="81"/>
        <v>3540.8275458995777</v>
      </c>
      <c r="BG148" s="61">
        <f t="shared" si="81"/>
        <v>3530.9754601125023</v>
      </c>
      <c r="BH148" s="61">
        <f t="shared" si="81"/>
        <v>3521.057693753508</v>
      </c>
      <c r="BI148" s="61">
        <f t="shared" si="81"/>
        <v>3511.0738089521183</v>
      </c>
      <c r="BJ148" s="61">
        <f t="shared" si="81"/>
        <v>3501.023364918743</v>
      </c>
      <c r="BK148" s="61">
        <f t="shared" si="81"/>
        <v>3490.90591792512</v>
      </c>
      <c r="BL148" s="61">
        <f t="shared" si="81"/>
        <v>3480.721021284873</v>
      </c>
      <c r="BM148" s="61">
        <f t="shared" si="81"/>
        <v>3470.4682253337232</v>
      </c>
      <c r="BN148" s="61">
        <f t="shared" si="81"/>
        <v>3460.1470774095214</v>
      </c>
      <c r="BO148" s="61">
        <f t="shared" si="81"/>
        <v>3449.7571218325174</v>
      </c>
      <c r="BP148" s="61">
        <f aca="true" t="shared" si="82" ref="BP148:CE148">BP$147-BP$125</f>
        <v>3439.297899885016</v>
      </c>
      <c r="BQ148" s="61">
        <f t="shared" si="82"/>
        <v>3428.7689497911488</v>
      </c>
      <c r="BR148" s="61">
        <f t="shared" si="82"/>
        <v>3418.1698066967074</v>
      </c>
      <c r="BS148" s="61">
        <f t="shared" si="82"/>
        <v>3407.500002648274</v>
      </c>
      <c r="BT148" s="61">
        <f t="shared" si="82"/>
        <v>3396.7590665728494</v>
      </c>
      <c r="BU148" s="61">
        <f t="shared" si="82"/>
        <v>3385.9465242569277</v>
      </c>
      <c r="BV148" s="61">
        <f t="shared" si="82"/>
        <v>3375.06189832557</v>
      </c>
      <c r="BW148" s="61">
        <f t="shared" si="82"/>
        <v>3364.1047082213336</v>
      </c>
      <c r="BX148" s="61">
        <f t="shared" si="82"/>
        <v>3353.0744701830845</v>
      </c>
      <c r="BY148" s="61">
        <f t="shared" si="82"/>
        <v>3341.9706972245476</v>
      </c>
      <c r="BZ148" s="61">
        <f t="shared" si="82"/>
        <v>3330.792899112974</v>
      </c>
      <c r="CA148" s="61">
        <f t="shared" si="82"/>
        <v>3319.540582347341</v>
      </c>
      <c r="CB148" s="61">
        <f t="shared" si="82"/>
        <v>3308.213250136585</v>
      </c>
      <c r="CC148" s="61">
        <f t="shared" si="82"/>
        <v>3296.8104023777414</v>
      </c>
      <c r="CD148" s="61">
        <f t="shared" si="82"/>
        <v>3285.331535633857</v>
      </c>
      <c r="CE148" s="61">
        <f t="shared" si="82"/>
        <v>3273.776143111696</v>
      </c>
      <c r="CF148" s="61">
        <f aca="true" t="shared" si="83" ref="CF148:CU148">CF$147-CF$125</f>
        <v>3262.143714639358</v>
      </c>
      <c r="CG148" s="61">
        <f t="shared" si="83"/>
        <v>3250.4337366438704</v>
      </c>
      <c r="CH148" s="61">
        <f t="shared" si="83"/>
        <v>3238.645692128426</v>
      </c>
      <c r="CI148" s="61">
        <f t="shared" si="83"/>
        <v>3226.77906064954</v>
      </c>
      <c r="CJ148" s="61">
        <f t="shared" si="83"/>
        <v>3214.8333182941424</v>
      </c>
      <c r="CK148" s="61">
        <f t="shared" si="83"/>
        <v>3202.8079376563546</v>
      </c>
      <c r="CL148" s="61">
        <f t="shared" si="83"/>
        <v>3190.7023878143227</v>
      </c>
      <c r="CM148" s="61">
        <f t="shared" si="83"/>
        <v>3178.516134306701</v>
      </c>
      <c r="CN148" s="61">
        <f t="shared" si="83"/>
        <v>3166.2486391089915</v>
      </c>
      <c r="CO148" s="61">
        <f t="shared" si="83"/>
        <v>3153.8993606099975</v>
      </c>
      <c r="CP148" s="61">
        <f t="shared" si="83"/>
        <v>3141.46775358764</v>
      </c>
      <c r="CQ148" s="61">
        <f t="shared" si="83"/>
        <v>3128.953269185149</v>
      </c>
      <c r="CR148" s="61">
        <f t="shared" si="83"/>
        <v>3116.3553548866475</v>
      </c>
      <c r="CS148" s="61">
        <f t="shared" si="83"/>
        <v>3103.6734544928186</v>
      </c>
      <c r="CT148" s="61">
        <f t="shared" si="83"/>
        <v>3090.907008096372</v>
      </c>
      <c r="CU148" s="61">
        <f t="shared" si="83"/>
        <v>3078.055452057277</v>
      </c>
      <c r="CV148" s="61">
        <f aca="true" t="shared" si="84" ref="CV148:DK148">CV$147-CV$125</f>
        <v>3065.1182189779356</v>
      </c>
      <c r="CW148" s="61">
        <f t="shared" si="84"/>
        <v>3052.0947376780387</v>
      </c>
      <c r="CX148" s="61">
        <f t="shared" si="84"/>
        <v>3038.9844331694767</v>
      </c>
      <c r="CY148" s="61">
        <f t="shared" si="84"/>
        <v>3025.786726630875</v>
      </c>
      <c r="CZ148" s="61">
        <f t="shared" si="84"/>
        <v>3012.5010353820107</v>
      </c>
      <c r="DA148" s="61">
        <f t="shared" si="84"/>
        <v>2999.1267728581442</v>
      </c>
      <c r="DB148" s="61">
        <f t="shared" si="84"/>
        <v>2985.663348584145</v>
      </c>
      <c r="DC148" s="61">
        <f t="shared" si="84"/>
        <v>2972.110168148298</v>
      </c>
      <c r="DD148" s="61">
        <f t="shared" si="84"/>
        <v>2958.4666331761982</v>
      </c>
      <c r="DE148" s="61">
        <f t="shared" si="84"/>
        <v>2944.7321413043246</v>
      </c>
      <c r="DF148" s="61">
        <f t="shared" si="84"/>
        <v>2930.9060861532635</v>
      </c>
      <c r="DG148" s="61">
        <f t="shared" si="84"/>
        <v>2916.9878573012247</v>
      </c>
      <c r="DH148" s="61">
        <f t="shared" si="84"/>
        <v>2902.9768402568297</v>
      </c>
      <c r="DI148" s="61">
        <f t="shared" si="84"/>
        <v>2888.872416432132</v>
      </c>
      <c r="DJ148" s="61">
        <f t="shared" si="84"/>
        <v>2874.6739631152595</v>
      </c>
      <c r="DK148" s="61">
        <f t="shared" si="84"/>
        <v>2860.38085344297</v>
      </c>
      <c r="DL148" s="61">
        <f aca="true" t="shared" si="85" ref="DL148:EA148">DL$147-DL$125</f>
        <v>2845.9924563728564</v>
      </c>
      <c r="DM148" s="61">
        <f t="shared" si="85"/>
        <v>2831.5081366555823</v>
      </c>
      <c r="DN148" s="61">
        <f t="shared" si="85"/>
        <v>2816.927254806884</v>
      </c>
      <c r="DO148" s="61">
        <f t="shared" si="85"/>
        <v>2802.2491670791933</v>
      </c>
      <c r="DP148" s="61">
        <f t="shared" si="85"/>
        <v>2787.473225433321</v>
      </c>
      <c r="DQ148" s="61">
        <f t="shared" si="85"/>
        <v>2772.5987775098183</v>
      </c>
      <c r="DR148" s="61">
        <f t="shared" si="85"/>
        <v>2757.6251666001335</v>
      </c>
      <c r="DS148" s="61">
        <f t="shared" si="85"/>
        <v>2742.551731617743</v>
      </c>
      <c r="DT148" s="61">
        <f t="shared" si="85"/>
        <v>2727.377807068784</v>
      </c>
      <c r="DU148" s="61">
        <f t="shared" si="85"/>
        <v>2712.1027230228356</v>
      </c>
      <c r="DV148" s="61">
        <f t="shared" si="85"/>
        <v>2696.7258050832315</v>
      </c>
      <c r="DW148" s="61">
        <f t="shared" si="85"/>
        <v>2681.2463743574044</v>
      </c>
      <c r="DX148" s="61">
        <f t="shared" si="85"/>
        <v>2665.6637474267045</v>
      </c>
      <c r="DY148" s="61">
        <f t="shared" si="85"/>
        <v>2649.977236316481</v>
      </c>
      <c r="DZ148" s="61">
        <f t="shared" si="85"/>
        <v>2634.1861484655237</v>
      </c>
      <c r="EA148" s="61">
        <f t="shared" si="85"/>
        <v>2618.2897866955464</v>
      </c>
      <c r="EB148" s="61">
        <f aca="true" t="shared" si="86" ref="EB148:EQ148">EB$147-EB$125</f>
        <v>2602.287449180454</v>
      </c>
      <c r="EC148" s="61">
        <f t="shared" si="86"/>
        <v>2586.178429415246</v>
      </c>
      <c r="ED148" s="61">
        <f t="shared" si="86"/>
        <v>2569.9620161849452</v>
      </c>
      <c r="EE148" s="61">
        <f t="shared" si="86"/>
        <v>2553.637493533097</v>
      </c>
      <c r="EF148" s="61">
        <f t="shared" si="86"/>
        <v>2537.204140730246</v>
      </c>
      <c r="EG148" s="61">
        <f t="shared" si="86"/>
        <v>2520.6612322420406</v>
      </c>
      <c r="EH148" s="61">
        <f t="shared" si="86"/>
        <v>2504.0080376972473</v>
      </c>
      <c r="EI148" s="61">
        <f t="shared" si="86"/>
        <v>2487.2438218555035</v>
      </c>
      <c r="EJ148" s="61">
        <f t="shared" si="86"/>
        <v>2470.3678445747937</v>
      </c>
      <c r="EK148" s="61">
        <f t="shared" si="86"/>
        <v>2453.379360778883</v>
      </c>
      <c r="EL148" s="61">
        <f t="shared" si="86"/>
        <v>2436.277620424342</v>
      </c>
      <c r="EM148" s="61">
        <f t="shared" si="86"/>
        <v>2419.0618684674264</v>
      </c>
      <c r="EN148" s="61">
        <f t="shared" si="86"/>
        <v>2401.7313448308123</v>
      </c>
      <c r="EO148" s="61">
        <f t="shared" si="86"/>
        <v>2384.285284369951</v>
      </c>
      <c r="EP148" s="61">
        <f t="shared" si="86"/>
        <v>2366.7229168393387</v>
      </c>
      <c r="EQ148" s="61">
        <f t="shared" si="86"/>
        <v>2349.043466858522</v>
      </c>
      <c r="ER148" s="61">
        <f aca="true" t="shared" si="87" ref="ER148:FG148">ER$147-ER$125</f>
        <v>2331.2461538778443</v>
      </c>
      <c r="ES148" s="61">
        <f t="shared" si="87"/>
        <v>2313.330192143956</v>
      </c>
      <c r="ET148" s="61">
        <f t="shared" si="87"/>
        <v>2295.2947906651825</v>
      </c>
      <c r="EU148" s="61">
        <f t="shared" si="87"/>
        <v>2277.1391531765403</v>
      </c>
      <c r="EV148" s="61">
        <f t="shared" si="87"/>
        <v>2258.862478104653</v>
      </c>
      <c r="EW148" s="61">
        <f t="shared" si="87"/>
        <v>2240.463958532273</v>
      </c>
      <c r="EX148" s="61">
        <f t="shared" si="87"/>
        <v>2221.942782162747</v>
      </c>
      <c r="EY148" s="61">
        <f t="shared" si="87"/>
        <v>2203.2981312841002</v>
      </c>
      <c r="EZ148" s="61">
        <f t="shared" si="87"/>
        <v>2184.52918273292</v>
      </c>
      <c r="FA148" s="61">
        <f t="shared" si="87"/>
        <v>2165.635107858063</v>
      </c>
      <c r="FB148" s="61">
        <f t="shared" si="87"/>
        <v>2146.6150724840554</v>
      </c>
      <c r="FC148" s="61">
        <f t="shared" si="87"/>
        <v>2127.468236874207</v>
      </c>
      <c r="FD148" s="61">
        <f t="shared" si="87"/>
        <v>2108.193755693632</v>
      </c>
      <c r="FE148" s="61">
        <f t="shared" si="87"/>
        <v>2088.7907779718516</v>
      </c>
      <c r="FF148" s="61">
        <f t="shared" si="87"/>
        <v>2069.258447065251</v>
      </c>
      <c r="FG148" s="61">
        <f t="shared" si="87"/>
        <v>2049.595900619286</v>
      </c>
      <c r="FH148" s="61">
        <f aca="true" t="shared" si="88" ref="FH148:FW148">FH$147-FH$125</f>
        <v>2029.8022705303447</v>
      </c>
      <c r="FI148" s="61">
        <f t="shared" si="88"/>
        <v>2009.8766829074739</v>
      </c>
      <c r="FJ148" s="61">
        <f t="shared" si="88"/>
        <v>1989.8182580337889</v>
      </c>
      <c r="FK148" s="61">
        <f t="shared" si="88"/>
        <v>1969.6261103276047</v>
      </c>
      <c r="FL148" s="61">
        <f t="shared" si="88"/>
        <v>1949.2993483033788</v>
      </c>
      <c r="FM148" s="61">
        <f t="shared" si="88"/>
        <v>1928.8370745323336</v>
      </c>
      <c r="FN148" s="61">
        <f t="shared" si="88"/>
        <v>1908.2383856028173</v>
      </c>
      <c r="FO148" s="61">
        <f t="shared" si="88"/>
        <v>1887.502372080431</v>
      </c>
      <c r="FP148" s="61">
        <f t="shared" si="88"/>
        <v>1866.6281184678955</v>
      </c>
      <c r="FQ148" s="61">
        <f t="shared" si="88"/>
        <v>1845.614703164596</v>
      </c>
      <c r="FR148" s="61">
        <f t="shared" si="88"/>
        <v>1824.4611984259682</v>
      </c>
      <c r="FS148" s="61">
        <f t="shared" si="88"/>
        <v>1803.1666703224037</v>
      </c>
      <c r="FT148" s="61">
        <f t="shared" si="88"/>
        <v>1781.7301786981407</v>
      </c>
      <c r="FU148" s="61">
        <f t="shared" si="88"/>
        <v>1760.1507771297183</v>
      </c>
      <c r="FV148" s="61">
        <f t="shared" si="88"/>
        <v>1738.4275128841837</v>
      </c>
      <c r="FW148" s="61">
        <f t="shared" si="88"/>
        <v>1716.5594268770074</v>
      </c>
      <c r="FX148" s="61">
        <f aca="true" t="shared" si="89" ref="FX148:GM148">FX$147-FX$125</f>
        <v>1694.5455536297814</v>
      </c>
      <c r="FY148" s="61">
        <f t="shared" si="89"/>
        <v>1672.3849212275672</v>
      </c>
      <c r="FZ148" s="61">
        <f t="shared" si="89"/>
        <v>1650.0765512760263</v>
      </c>
      <c r="GA148" s="61">
        <f t="shared" si="89"/>
        <v>1627.6194588581275</v>
      </c>
      <c r="GB148" s="61">
        <f t="shared" si="89"/>
        <v>1605.0126524907682</v>
      </c>
      <c r="GC148" s="61">
        <f t="shared" si="89"/>
        <v>1582.2551340809732</v>
      </c>
      <c r="GD148" s="61">
        <f t="shared" si="89"/>
        <v>1559.3458988817729</v>
      </c>
      <c r="GE148" s="61">
        <f t="shared" si="89"/>
        <v>1536.2839354479074</v>
      </c>
      <c r="GF148" s="61">
        <f t="shared" si="89"/>
        <v>1513.0682255911524</v>
      </c>
      <c r="GG148" s="61">
        <f t="shared" si="89"/>
        <v>1489.697744335368</v>
      </c>
      <c r="GH148" s="61">
        <f t="shared" si="89"/>
        <v>1466.1714598711987</v>
      </c>
      <c r="GI148" s="61">
        <f t="shared" si="89"/>
        <v>1442.4883335105987</v>
      </c>
      <c r="GJ148" s="61">
        <f t="shared" si="89"/>
        <v>1418.6473196409206</v>
      </c>
      <c r="GK148" s="61">
        <f t="shared" si="89"/>
        <v>1394.6473656788003</v>
      </c>
      <c r="GL148" s="61">
        <f t="shared" si="89"/>
        <v>1370.4874120235763</v>
      </c>
      <c r="GM148" s="61">
        <f t="shared" si="89"/>
        <v>1346.1663920106657</v>
      </c>
      <c r="GN148" s="61">
        <f aca="true" t="shared" si="90" ref="GN148:HC148">GN$147-GN$125</f>
        <v>1321.6832318643283</v>
      </c>
      <c r="GO148" s="61">
        <f t="shared" si="90"/>
        <v>1297.036850650351</v>
      </c>
      <c r="GP148" s="61">
        <f t="shared" si="90"/>
        <v>1272.2261602282888</v>
      </c>
      <c r="GQ148" s="61">
        <f t="shared" si="90"/>
        <v>1247.2500652034068</v>
      </c>
      <c r="GR148" s="61">
        <f t="shared" si="90"/>
        <v>1222.1074628783535</v>
      </c>
      <c r="GS148" s="61">
        <f t="shared" si="90"/>
        <v>1196.7972432044699</v>
      </c>
      <c r="GT148" s="61">
        <f t="shared" si="90"/>
        <v>1171.318288732764</v>
      </c>
      <c r="GU148" s="61">
        <f t="shared" si="90"/>
        <v>1145.66947456458</v>
      </c>
      <c r="GV148" s="61">
        <f t="shared" si="90"/>
        <v>1119.849668301933</v>
      </c>
      <c r="GW148" s="61">
        <f t="shared" si="90"/>
        <v>1093.857729997544</v>
      </c>
      <c r="GX148" s="61">
        <f t="shared" si="90"/>
        <v>1067.692512104455</v>
      </c>
      <c r="GY148" s="61">
        <f t="shared" si="90"/>
        <v>1041.3528594254167</v>
      </c>
      <c r="GZ148" s="61">
        <f t="shared" si="90"/>
        <v>1014.8376090618476</v>
      </c>
      <c r="HA148" s="61">
        <f t="shared" si="90"/>
        <v>988.1455903625174</v>
      </c>
      <c r="HB148" s="61">
        <f t="shared" si="90"/>
        <v>961.2756248718651</v>
      </c>
      <c r="HC148" s="61">
        <f t="shared" si="90"/>
        <v>934.2265262779401</v>
      </c>
      <c r="HD148" s="61">
        <f aca="true" t="shared" si="91" ref="HD148:HS148">HD$147-HD$125</f>
        <v>906.9971003600513</v>
      </c>
      <c r="HE148" s="61">
        <f t="shared" si="91"/>
        <v>879.5861449360455</v>
      </c>
      <c r="HF148" s="61">
        <f t="shared" si="91"/>
        <v>851.992449809215</v>
      </c>
      <c r="HG148" s="61">
        <f t="shared" si="91"/>
        <v>824.2147967148703</v>
      </c>
      <c r="HH148" s="61">
        <f t="shared" si="91"/>
        <v>796.2519592665631</v>
      </c>
      <c r="HI148" s="61">
        <f t="shared" si="91"/>
        <v>768.1027029019388</v>
      </c>
      <c r="HJ148" s="61">
        <f t="shared" si="91"/>
        <v>739.7657848282106</v>
      </c>
      <c r="HK148" s="61">
        <f t="shared" si="91"/>
        <v>711.2399539673279</v>
      </c>
      <c r="HL148" s="61">
        <f t="shared" si="91"/>
        <v>682.5239509007079</v>
      </c>
      <c r="HM148" s="61">
        <f t="shared" si="91"/>
        <v>653.6165078136364</v>
      </c>
      <c r="HN148" s="61">
        <f t="shared" si="91"/>
        <v>624.5163484393233</v>
      </c>
      <c r="HO148" s="61">
        <f t="shared" si="91"/>
        <v>595.2221880025172</v>
      </c>
      <c r="HP148" s="61">
        <f t="shared" si="91"/>
        <v>565.732733162793</v>
      </c>
      <c r="HQ148" s="61">
        <f t="shared" si="91"/>
        <v>536.0466819574758</v>
      </c>
      <c r="HR148" s="61">
        <f t="shared" si="91"/>
        <v>506.16272374412074</v>
      </c>
      <c r="HS148" s="61">
        <f t="shared" si="91"/>
        <v>476.07953914267273</v>
      </c>
      <c r="HT148" s="61">
        <f aca="true" t="shared" si="92" ref="HT148:IH148">HT$147-HT$125</f>
        <v>445.79579997721885</v>
      </c>
      <c r="HU148" s="61">
        <f t="shared" si="92"/>
        <v>415.31016921732953</v>
      </c>
      <c r="HV148" s="61">
        <f t="shared" si="92"/>
        <v>384.62130091903964</v>
      </c>
      <c r="HW148" s="61">
        <f t="shared" si="92"/>
        <v>353.72784016542937</v>
      </c>
      <c r="HX148" s="61">
        <f t="shared" si="92"/>
        <v>322.6284230067922</v>
      </c>
      <c r="HY148" s="61">
        <f t="shared" si="92"/>
        <v>291.3216764004337</v>
      </c>
      <c r="HZ148" s="61">
        <f t="shared" si="92"/>
        <v>259.8062181500318</v>
      </c>
      <c r="IA148" s="61">
        <f t="shared" si="92"/>
        <v>228.0806568446278</v>
      </c>
      <c r="IB148" s="61">
        <f t="shared" si="92"/>
        <v>196.14359179718667</v>
      </c>
      <c r="IC148" s="61">
        <f t="shared" si="92"/>
        <v>163.993612982762</v>
      </c>
      <c r="ID148" s="61">
        <f t="shared" si="92"/>
        <v>131.62930097624212</v>
      </c>
      <c r="IE148" s="61">
        <f t="shared" si="92"/>
        <v>99.04922688967963</v>
      </c>
      <c r="IF148" s="61">
        <f t="shared" si="92"/>
        <v>66.25195230920554</v>
      </c>
      <c r="IG148" s="61">
        <f t="shared" si="92"/>
        <v>33.236029231528164</v>
      </c>
      <c r="IH148" s="61">
        <f t="shared" si="92"/>
        <v>0</v>
      </c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78" spans="1:4" ht="12.75">
      <c r="A178" s="1" t="s">
        <v>68</v>
      </c>
      <c r="D178" s="27">
        <f>AVERAGE($C$148:$IG$148)</f>
        <v>2512.442256697013</v>
      </c>
    </row>
    <row r="179" spans="1:4" ht="12.75">
      <c r="A179" s="1" t="s">
        <v>69</v>
      </c>
      <c r="D179" s="27">
        <f>MEDIAN($C$148:$IG$148)</f>
        <v>2757.6251666001335</v>
      </c>
    </row>
    <row r="180" spans="1:4" ht="12.75">
      <c r="A180" t="s">
        <v>70</v>
      </c>
      <c r="D180" s="27">
        <f>STDEV($C$148:$IG$148)</f>
        <v>1128.2533109941867</v>
      </c>
    </row>
    <row r="181" spans="1:4" ht="12.75">
      <c r="A181" t="s">
        <v>71</v>
      </c>
      <c r="D181" s="27">
        <f>MAX($C$148:$IG$148)</f>
        <v>3993.209063906921</v>
      </c>
    </row>
    <row r="182" spans="1:4" ht="12.75">
      <c r="A182" s="1" t="s">
        <v>72</v>
      </c>
      <c r="D182" s="27">
        <f>MIN($C$148:$IG$148)</f>
        <v>33.236029231528164</v>
      </c>
    </row>
    <row r="184" spans="1:6" ht="12.75">
      <c r="A184" s="13" t="s">
        <v>73</v>
      </c>
      <c r="D184" s="12">
        <v>1</v>
      </c>
      <c r="E184" s="12">
        <v>-2</v>
      </c>
      <c r="F184" s="12">
        <v>3</v>
      </c>
    </row>
    <row r="185" spans="4:6" ht="12.75">
      <c r="D185" s="12">
        <v>-4</v>
      </c>
      <c r="E185" s="12">
        <v>5</v>
      </c>
      <c r="F185" s="12">
        <v>-6</v>
      </c>
    </row>
    <row r="186" spans="2:6" ht="12.75">
      <c r="B186" s="9">
        <f>AVERAGE(1,-2,3,-4,5,-6)</f>
        <v>-0.5</v>
      </c>
      <c r="C186" s="9" t="s">
        <v>1</v>
      </c>
      <c r="E186" s="9">
        <f>AVERAGE($D$1,$E$1,$F$1,$D$2,$E$2,$F$2)</f>
        <v>-0.5</v>
      </c>
      <c r="F186" s="9" t="s">
        <v>1</v>
      </c>
    </row>
    <row r="187" spans="1:6" ht="12.75">
      <c r="A187" t="s">
        <v>19</v>
      </c>
      <c r="B187" s="9">
        <f>AVERAGE(1,-2,3,-4,5,-6)</f>
        <v>-0.5</v>
      </c>
      <c r="C187" s="9" t="s">
        <v>1</v>
      </c>
      <c r="E187" s="9">
        <f>AVERAGE($D$1:$F$2)</f>
        <v>-0.5</v>
      </c>
      <c r="F187" s="9" t="s">
        <v>1</v>
      </c>
    </row>
    <row r="188" spans="1:6" ht="12.75">
      <c r="A188" t="s">
        <v>4</v>
      </c>
      <c r="B188" s="9">
        <f>AVERAGE(1,-2,3)+AVERAGE(-4,5,-6)</f>
        <v>-1</v>
      </c>
      <c r="C188" s="9" t="s">
        <v>1</v>
      </c>
      <c r="E188" s="9">
        <f>AVERAGE($D$1,$E$1,$F$1)+SUM($D$2,$E$2,$F$2)</f>
        <v>-4.333333333333333</v>
      </c>
      <c r="F188" s="9" t="s">
        <v>1</v>
      </c>
    </row>
    <row r="189" spans="1:5" ht="12.75">
      <c r="A189" t="s">
        <v>6</v>
      </c>
      <c r="B189" s="9">
        <f>AVERAGE({1,-2,3},{-4,5,-6})</f>
        <v>-0.5</v>
      </c>
      <c r="C189" s="9" t="s">
        <v>1</v>
      </c>
      <c r="E189" s="4" t="s">
        <v>74</v>
      </c>
    </row>
    <row r="190" spans="1:5" ht="12.75">
      <c r="A190" s="1" t="s">
        <v>8</v>
      </c>
      <c r="B190" s="9">
        <f>AVERAGE({1,-2,3;-4,5,-6})</f>
        <v>-0.5</v>
      </c>
      <c r="C190" s="9" t="s">
        <v>1</v>
      </c>
      <c r="E190" s="4" t="s">
        <v>75</v>
      </c>
    </row>
    <row r="191" spans="1:5" ht="12.75">
      <c r="A191" t="s">
        <v>10</v>
      </c>
      <c r="B191" s="9">
        <f>SUM({1,-2},{3,-4},{5,-6})</f>
        <v>-3</v>
      </c>
      <c r="C191" s="9" t="s">
        <v>1</v>
      </c>
      <c r="E191" s="4" t="s">
        <v>76</v>
      </c>
    </row>
    <row r="192" spans="1:5" ht="12.75">
      <c r="A192" t="s">
        <v>12</v>
      </c>
      <c r="B192" s="9">
        <f>AVERAGE({1,-2},3,-4,{5,-6})</f>
        <v>-0.5</v>
      </c>
      <c r="C192" s="9" t="s">
        <v>1</v>
      </c>
      <c r="E192" s="4" t="s">
        <v>77</v>
      </c>
    </row>
    <row r="193" spans="1:5" ht="12.75">
      <c r="A193" t="s">
        <v>12</v>
      </c>
      <c r="B193" s="9">
        <f>AVERAGE({1,-2},3,-4,5,-6)</f>
        <v>-0.5</v>
      </c>
      <c r="C193" s="9" t="s">
        <v>1</v>
      </c>
      <c r="E193" s="4" t="s">
        <v>78</v>
      </c>
    </row>
    <row r="196" ht="12.75">
      <c r="A196" s="13" t="s">
        <v>79</v>
      </c>
    </row>
    <row r="197" spans="1:7" ht="34.5">
      <c r="A197" s="29" t="s">
        <v>80</v>
      </c>
      <c r="D197" s="67">
        <f>34^(-13)</f>
        <v>1.2324635344832091E-20</v>
      </c>
      <c r="E197" s="9" t="s">
        <v>1</v>
      </c>
      <c r="F197" s="32" t="s">
        <v>81</v>
      </c>
      <c r="G197" s="34">
        <f>34^(-13)</f>
        <v>1.2324635344832091E-20</v>
      </c>
    </row>
    <row r="198" spans="6:7" ht="12.75">
      <c r="F198" s="33"/>
      <c r="G198" s="34"/>
    </row>
    <row r="199" spans="1:7" ht="34.5">
      <c r="A199" s="29" t="s">
        <v>82</v>
      </c>
      <c r="D199" s="31">
        <f>34*EXP(-13)</f>
        <v>7.685119983735585E-05</v>
      </c>
      <c r="E199" s="9" t="s">
        <v>1</v>
      </c>
      <c r="F199" s="32" t="s">
        <v>81</v>
      </c>
      <c r="G199" s="34">
        <f>34*EXP(-13)</f>
        <v>7.685119983735585E-05</v>
      </c>
    </row>
    <row r="201" ht="12.75">
      <c r="A201" s="13" t="s">
        <v>83</v>
      </c>
    </row>
    <row r="202" ht="12.75">
      <c r="A202" t="s">
        <v>84</v>
      </c>
    </row>
    <row r="203" ht="12.75">
      <c r="A203" t="s">
        <v>85</v>
      </c>
    </row>
    <row r="204" ht="12.75">
      <c r="A204" t="s">
        <v>86</v>
      </c>
    </row>
    <row r="205" spans="1:9" ht="12.75">
      <c r="A205" s="22" t="s">
        <v>87</v>
      </c>
      <c r="C205" t="s">
        <v>19</v>
      </c>
      <c r="D205">
        <v>1</v>
      </c>
      <c r="E205">
        <v>2</v>
      </c>
      <c r="F205">
        <v>3</v>
      </c>
      <c r="G205">
        <v>4</v>
      </c>
      <c r="H205">
        <v>5</v>
      </c>
      <c r="I205">
        <v>6</v>
      </c>
    </row>
    <row r="206" spans="1:256" s="18" customFormat="1" ht="12.75">
      <c r="A206" s="4" t="s">
        <v>88</v>
      </c>
      <c r="D206" s="26">
        <f aca="true" t="shared" si="93" ref="D206:I206">SLN(100000,10000,6)</f>
        <v>15000</v>
      </c>
      <c r="E206" s="26">
        <f t="shared" si="93"/>
        <v>15000</v>
      </c>
      <c r="F206" s="26">
        <f t="shared" si="93"/>
        <v>15000</v>
      </c>
      <c r="G206" s="26">
        <f t="shared" si="93"/>
        <v>15000</v>
      </c>
      <c r="H206" s="26">
        <f t="shared" si="93"/>
        <v>15000</v>
      </c>
      <c r="I206" s="26">
        <f t="shared" si="93"/>
        <v>15000</v>
      </c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</row>
    <row r="207" spans="1:256" s="35" customFormat="1" ht="12.75">
      <c r="A207" s="39" t="s">
        <v>89</v>
      </c>
      <c r="D207" s="36">
        <f aca="true" t="shared" si="94" ref="D207:I207">SYD(100000,10000,6,D$205)</f>
        <v>25714.285714285714</v>
      </c>
      <c r="E207" s="36">
        <f t="shared" si="94"/>
        <v>21428.571428571428</v>
      </c>
      <c r="F207" s="36">
        <f t="shared" si="94"/>
        <v>17142.85714285714</v>
      </c>
      <c r="G207" s="36">
        <f t="shared" si="94"/>
        <v>12857.142857142857</v>
      </c>
      <c r="H207" s="36">
        <f t="shared" si="94"/>
        <v>8571.42857142857</v>
      </c>
      <c r="I207" s="36">
        <f t="shared" si="94"/>
        <v>4285.714285714285</v>
      </c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</row>
    <row r="208" spans="1:256" s="37" customFormat="1" ht="12.75">
      <c r="A208" s="37" t="s">
        <v>90</v>
      </c>
      <c r="D208" s="38">
        <f aca="true" t="shared" si="95" ref="D208:I208">DDB(100000,10000,6,D$205)</f>
        <v>33333.33333333333</v>
      </c>
      <c r="E208" s="38">
        <f t="shared" si="95"/>
        <v>22222.222222222223</v>
      </c>
      <c r="F208" s="38">
        <f t="shared" si="95"/>
        <v>14814.814814814818</v>
      </c>
      <c r="G208" s="38">
        <f t="shared" si="95"/>
        <v>9876.543209876545</v>
      </c>
      <c r="H208" s="38">
        <f t="shared" si="95"/>
        <v>6584.362139917697</v>
      </c>
      <c r="I208" s="38">
        <f t="shared" si="95"/>
        <v>3168.724279835398</v>
      </c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</row>
    <row r="227" ht="12.75">
      <c r="A227" s="13" t="s">
        <v>91</v>
      </c>
    </row>
    <row r="228" spans="1:4" ht="12.75">
      <c r="A228" t="s">
        <v>92</v>
      </c>
      <c r="C228" t="s">
        <v>19</v>
      </c>
      <c r="D228" s="68" t="s">
        <v>19</v>
      </c>
    </row>
    <row r="229" spans="1:2" ht="12.75">
      <c r="A229" s="41">
        <f ca="1">NOW()</f>
        <v>36053.21681574074</v>
      </c>
      <c r="B229" s="1" t="s">
        <v>93</v>
      </c>
    </row>
    <row r="230" spans="1:2" ht="12.75">
      <c r="A230" t="s">
        <v>94</v>
      </c>
      <c r="B230" s="2" t="s">
        <v>19</v>
      </c>
    </row>
    <row r="231" spans="1:2" ht="12.75">
      <c r="A231" s="40">
        <f ca="1">TODAY()</f>
        <v>36053</v>
      </c>
      <c r="B231" s="1" t="s">
        <v>95</v>
      </c>
    </row>
    <row r="232" ht="12.75">
      <c r="A232" s="1" t="s">
        <v>96</v>
      </c>
    </row>
    <row r="233" spans="1:4" ht="12.75">
      <c r="A233">
        <f>WEEKDAY("1/03/1900")</f>
        <v>3</v>
      </c>
      <c r="B233" s="63" t="s">
        <v>81</v>
      </c>
      <c r="C233" s="46" t="s">
        <v>97</v>
      </c>
      <c r="D233" t="s">
        <v>98</v>
      </c>
    </row>
    <row r="234" spans="1:4" ht="12.75">
      <c r="A234">
        <f>WEEKDAY("12/13/96")</f>
        <v>6</v>
      </c>
      <c r="B234" s="63" t="s">
        <v>81</v>
      </c>
      <c r="C234" s="41" t="s">
        <v>99</v>
      </c>
      <c r="D234" t="s">
        <v>98</v>
      </c>
    </row>
    <row r="235" spans="1:4" ht="12.75">
      <c r="A235">
        <f>WEEKDAY("12/16/96")</f>
        <v>2</v>
      </c>
      <c r="B235" s="63" t="s">
        <v>81</v>
      </c>
      <c r="C235" s="41" t="s">
        <v>100</v>
      </c>
      <c r="D235" t="s">
        <v>98</v>
      </c>
    </row>
    <row r="236" spans="1:4" ht="12.75">
      <c r="A236">
        <f>WEEKDAY("12/25/1933")</f>
        <v>2</v>
      </c>
      <c r="B236" s="63" t="s">
        <v>81</v>
      </c>
      <c r="C236" s="41" t="s">
        <v>100</v>
      </c>
      <c r="D236" t="s">
        <v>98</v>
      </c>
    </row>
    <row r="237" spans="1:4" ht="12.75">
      <c r="A237">
        <f>WEEKDAY("12/25/2001")</f>
        <v>3</v>
      </c>
      <c r="B237" s="63" t="s">
        <v>81</v>
      </c>
      <c r="C237" s="41" t="s">
        <v>97</v>
      </c>
      <c r="D237" t="s">
        <v>101</v>
      </c>
    </row>
    <row r="238" spans="1:4" ht="12.75">
      <c r="A238">
        <f>WEEKDAY($A$231)</f>
        <v>3</v>
      </c>
      <c r="B238" s="63" t="s">
        <v>81</v>
      </c>
      <c r="C238" s="41" t="s">
        <v>102</v>
      </c>
      <c r="D238" s="43" t="s">
        <v>103</v>
      </c>
    </row>
    <row r="239" ht="12.75">
      <c r="A239" s="1" t="s">
        <v>104</v>
      </c>
    </row>
    <row r="240" spans="1:4" ht="12.75">
      <c r="A240" s="23">
        <f>DATEVALUE("1/3/1900")</f>
        <v>3</v>
      </c>
      <c r="B240" s="63" t="s">
        <v>81</v>
      </c>
      <c r="C240" s="46" t="s">
        <v>97</v>
      </c>
      <c r="D240" t="s">
        <v>98</v>
      </c>
    </row>
    <row r="241" spans="1:4" ht="12.75">
      <c r="A241">
        <f>DATEVALUE("12/13/96")</f>
        <v>35412</v>
      </c>
      <c r="B241" s="63" t="s">
        <v>81</v>
      </c>
      <c r="C241" s="41" t="s">
        <v>99</v>
      </c>
      <c r="D241" t="s">
        <v>98</v>
      </c>
    </row>
    <row r="242" spans="1:4" ht="12.75">
      <c r="A242">
        <f>DATEVALUE("12/16/96")</f>
        <v>35415</v>
      </c>
      <c r="B242" s="63" t="s">
        <v>81</v>
      </c>
      <c r="C242" s="41" t="s">
        <v>100</v>
      </c>
      <c r="D242" t="s">
        <v>98</v>
      </c>
    </row>
    <row r="243" spans="1:4" ht="12.75">
      <c r="A243">
        <f>DATEVALUE("12/25/1933")</f>
        <v>12413</v>
      </c>
      <c r="B243" s="63" t="s">
        <v>81</v>
      </c>
      <c r="C243" s="41" t="s">
        <v>100</v>
      </c>
      <c r="D243" t="s">
        <v>98</v>
      </c>
    </row>
    <row r="244" spans="1:4" ht="12.75">
      <c r="A244">
        <f>DATEVALUE("12/25/2001")</f>
        <v>37250</v>
      </c>
      <c r="B244" s="63" t="s">
        <v>81</v>
      </c>
      <c r="C244" s="41" t="s">
        <v>97</v>
      </c>
      <c r="D244" t="s">
        <v>101</v>
      </c>
    </row>
    <row r="245" spans="1:7" ht="12.75">
      <c r="A245" s="18">
        <f>DATEVALUE("4/27/98")</f>
        <v>35912</v>
      </c>
      <c r="B245" s="42" t="s">
        <v>81</v>
      </c>
      <c r="C245" s="4" t="s">
        <v>102</v>
      </c>
      <c r="D245" s="44" t="s">
        <v>105</v>
      </c>
      <c r="E245" s="45"/>
      <c r="F245" s="45"/>
      <c r="G245" s="45"/>
    </row>
    <row r="246" spans="1:7" ht="12.75">
      <c r="A246" s="18" t="e">
        <f>DATEVALUE($A$238)</f>
        <v>#VALUE!</v>
      </c>
      <c r="B246" s="42" t="s">
        <v>81</v>
      </c>
      <c r="C246" s="4" t="s">
        <v>102</v>
      </c>
      <c r="D246" s="45" t="s">
        <v>106</v>
      </c>
      <c r="E246" s="45"/>
      <c r="F246" s="45"/>
      <c r="G246" s="45"/>
    </row>
    <row r="247" spans="1:4" ht="12.75">
      <c r="A247" s="18" t="e">
        <f ca="1">DATEVALUE(NOW())</f>
        <v>#VALUE!</v>
      </c>
      <c r="B247" s="42" t="s">
        <v>81</v>
      </c>
      <c r="C247" s="4" t="s">
        <v>107</v>
      </c>
      <c r="D247" s="45" t="s">
        <v>106</v>
      </c>
    </row>
    <row r="249" ht="12.75">
      <c r="A249" s="13" t="s">
        <v>108</v>
      </c>
    </row>
    <row r="250" ht="12.75">
      <c r="A250" s="1" t="s">
        <v>109</v>
      </c>
    </row>
    <row r="251" ht="12.75">
      <c r="A251" t="s">
        <v>110</v>
      </c>
    </row>
    <row r="252" ht="12.75">
      <c r="A252" s="1" t="s">
        <v>111</v>
      </c>
    </row>
    <row r="253" ht="12.75">
      <c r="A253" s="1" t="s">
        <v>112</v>
      </c>
    </row>
    <row r="254" ht="12.75">
      <c r="A254" s="1" t="s">
        <v>113</v>
      </c>
    </row>
    <row r="255" ht="12.75">
      <c r="A255" s="1" t="s">
        <v>114</v>
      </c>
    </row>
    <row r="256" ht="12.75">
      <c r="A256" t="s">
        <v>115</v>
      </c>
    </row>
    <row r="257" ht="12.75">
      <c r="A257" t="s">
        <v>116</v>
      </c>
    </row>
    <row r="258" ht="12.75">
      <c r="A258" t="s">
        <v>19</v>
      </c>
    </row>
    <row r="259" ht="12.75">
      <c r="A259" s="37" t="s">
        <v>117</v>
      </c>
    </row>
    <row r="260" ht="12.75">
      <c r="A260" t="s">
        <v>118</v>
      </c>
    </row>
    <row r="261" ht="12.75">
      <c r="A261" s="1" t="s">
        <v>119</v>
      </c>
    </row>
    <row r="262" ht="12.75">
      <c r="A262" s="1" t="s">
        <v>120</v>
      </c>
    </row>
    <row r="263" ht="12.75">
      <c r="A263" s="1" t="s">
        <v>121</v>
      </c>
    </row>
    <row r="264" spans="1:2" ht="12.75">
      <c r="A264" s="22" t="s">
        <v>19</v>
      </c>
      <c r="B264" t="s">
        <v>19</v>
      </c>
    </row>
    <row r="265" spans="2:3" ht="12.75">
      <c r="B265" s="57" t="s">
        <v>19</v>
      </c>
      <c r="C265" s="52" t="s">
        <v>122</v>
      </c>
    </row>
    <row r="266" spans="2:4" ht="12.75">
      <c r="B266" s="47" t="s">
        <v>123</v>
      </c>
      <c r="C266" s="48">
        <f>DATEVALUE("12/15/1996")</f>
        <v>35414</v>
      </c>
      <c r="D266" s="1" t="s">
        <v>124</v>
      </c>
    </row>
    <row r="267" spans="2:4" ht="12.75">
      <c r="B267" s="55">
        <v>38336</v>
      </c>
      <c r="C267" s="48">
        <f>DATEVALUE("12/15/2004")</f>
        <v>38336</v>
      </c>
      <c r="D267" t="s">
        <v>167</v>
      </c>
    </row>
    <row r="268" spans="2:4" ht="12.75">
      <c r="B268" s="49" t="s">
        <v>126</v>
      </c>
      <c r="C268" s="48">
        <f>0.0521/2</f>
        <v>0.02605</v>
      </c>
      <c r="D268" s="1" t="s">
        <v>127</v>
      </c>
    </row>
    <row r="269" spans="2:4" ht="12.75">
      <c r="B269" s="49" t="s">
        <v>128</v>
      </c>
      <c r="C269" s="48">
        <v>91.025</v>
      </c>
      <c r="D269" s="1" t="s">
        <v>129</v>
      </c>
    </row>
    <row r="270" spans="2:4" ht="12.75">
      <c r="B270" s="50" t="s">
        <v>130</v>
      </c>
      <c r="C270" s="51">
        <v>100</v>
      </c>
      <c r="D270" t="s">
        <v>131</v>
      </c>
    </row>
    <row r="271" spans="2:4" ht="12.75">
      <c r="B271" s="49" t="s">
        <v>132</v>
      </c>
      <c r="C271" s="52">
        <v>2</v>
      </c>
      <c r="D271" t="s">
        <v>133</v>
      </c>
    </row>
    <row r="272" spans="2:4" ht="12.75">
      <c r="B272" s="50" t="s">
        <v>134</v>
      </c>
      <c r="C272" s="52">
        <v>0</v>
      </c>
      <c r="D272" s="1" t="s">
        <v>135</v>
      </c>
    </row>
    <row r="273" spans="2:4" ht="12.75">
      <c r="B273" s="53" t="s">
        <v>136</v>
      </c>
      <c r="C273" s="54">
        <f>2*YIELD(DATEVALUE("12/15/96"),DATEVALUE("12/15/2004"),0.0521/2,91.025,100,2,0)</f>
        <v>0.07845981652195146</v>
      </c>
      <c r="D273" t="s">
        <v>137</v>
      </c>
    </row>
    <row r="274" spans="2:3" ht="12.75">
      <c r="B274" s="30" t="s">
        <v>19</v>
      </c>
      <c r="C274" s="56" t="s">
        <v>19</v>
      </c>
    </row>
    <row r="275" ht="12.75">
      <c r="A275" s="59" t="s">
        <v>138</v>
      </c>
    </row>
    <row r="276" ht="12.75">
      <c r="A276" s="1" t="s">
        <v>139</v>
      </c>
    </row>
    <row r="277" ht="12.75">
      <c r="A277" s="1" t="s">
        <v>140</v>
      </c>
    </row>
    <row r="278" ht="12.75">
      <c r="A278" s="1" t="s">
        <v>120</v>
      </c>
    </row>
    <row r="279" ht="12.75">
      <c r="A279" s="1" t="s">
        <v>121</v>
      </c>
    </row>
    <row r="280" spans="1:2" ht="12.75">
      <c r="A280" s="22" t="s">
        <v>19</v>
      </c>
      <c r="B280" t="s">
        <v>19</v>
      </c>
    </row>
    <row r="281" spans="2:3" ht="12.75">
      <c r="B281" s="57" t="s">
        <v>19</v>
      </c>
      <c r="C281" s="52" t="s">
        <v>122</v>
      </c>
    </row>
    <row r="282" spans="2:4" ht="12.75">
      <c r="B282" s="47" t="s">
        <v>141</v>
      </c>
      <c r="C282" s="48">
        <f>DATEVALUE("2/15/1997")</f>
        <v>35476</v>
      </c>
      <c r="D282" s="1" t="s">
        <v>124</v>
      </c>
    </row>
    <row r="283" spans="2:4" ht="12.75">
      <c r="B283" s="55">
        <v>38336</v>
      </c>
      <c r="C283" s="48">
        <f>DATEVALUE("12/15/2004")</f>
        <v>38336</v>
      </c>
      <c r="D283" t="s">
        <v>125</v>
      </c>
    </row>
    <row r="284" spans="2:4" ht="12.75">
      <c r="B284" s="49" t="s">
        <v>126</v>
      </c>
      <c r="C284" s="48">
        <f>0.0521/2</f>
        <v>0.02605</v>
      </c>
      <c r="D284" s="1" t="s">
        <v>127</v>
      </c>
    </row>
    <row r="285" spans="2:4" ht="12.75">
      <c r="B285" s="49" t="s">
        <v>128</v>
      </c>
      <c r="C285" s="48">
        <v>91.025</v>
      </c>
      <c r="D285" s="1" t="s">
        <v>129</v>
      </c>
    </row>
    <row r="286" spans="2:4" ht="12.75">
      <c r="B286" s="50" t="s">
        <v>130</v>
      </c>
      <c r="C286" s="51">
        <v>100</v>
      </c>
      <c r="D286" t="s">
        <v>131</v>
      </c>
    </row>
    <row r="287" spans="2:4" ht="12.75">
      <c r="B287" s="49" t="s">
        <v>132</v>
      </c>
      <c r="C287" s="52">
        <v>2</v>
      </c>
      <c r="D287" t="s">
        <v>133</v>
      </c>
    </row>
    <row r="288" spans="2:4" ht="12.75">
      <c r="B288" s="50" t="s">
        <v>134</v>
      </c>
      <c r="C288" s="52">
        <v>0</v>
      </c>
      <c r="D288" s="1" t="s">
        <v>135</v>
      </c>
    </row>
    <row r="289" spans="2:4" ht="12.75">
      <c r="B289" s="53" t="s">
        <v>136</v>
      </c>
      <c r="C289" s="54">
        <f>2*YIELD(DATEVALUE("2/15/97"),DATEVALUE("12/15/2004"),0.0521/2,91.025,100,2,0)</f>
        <v>0.07895553937413576</v>
      </c>
      <c r="D289" t="s">
        <v>137</v>
      </c>
    </row>
    <row r="290" spans="3:4" ht="12.75">
      <c r="C290" s="58">
        <f>0.0521*1000*(2/12)</f>
        <v>8.683333333333334</v>
      </c>
      <c r="D290" s="1" t="s">
        <v>142</v>
      </c>
    </row>
    <row r="291" spans="3:4" ht="12.75">
      <c r="C291" s="58">
        <v>910.25</v>
      </c>
      <c r="D291" t="s">
        <v>143</v>
      </c>
    </row>
    <row r="292" spans="3:4" ht="12.75">
      <c r="C292" s="58">
        <f>SUM($C$290:$C$291)</f>
        <v>918.9333333333333</v>
      </c>
      <c r="D292" t="s">
        <v>144</v>
      </c>
    </row>
    <row r="294" ht="12.75">
      <c r="A294" s="59" t="s">
        <v>145</v>
      </c>
    </row>
    <row r="295" ht="12.75">
      <c r="A295" s="1" t="s">
        <v>139</v>
      </c>
    </row>
    <row r="296" ht="12.75">
      <c r="A296" s="60" t="s">
        <v>146</v>
      </c>
    </row>
    <row r="297" ht="12.75">
      <c r="A297" s="1" t="s">
        <v>120</v>
      </c>
    </row>
    <row r="298" ht="12.75">
      <c r="A298" s="1" t="s">
        <v>121</v>
      </c>
    </row>
    <row r="299" spans="1:2" ht="12.75">
      <c r="A299" s="22" t="s">
        <v>19</v>
      </c>
      <c r="B299" t="s">
        <v>19</v>
      </c>
    </row>
    <row r="300" spans="2:3" ht="12.75">
      <c r="B300" s="57" t="s">
        <v>19</v>
      </c>
      <c r="C300" s="52" t="s">
        <v>122</v>
      </c>
    </row>
    <row r="301" spans="2:4" ht="12.75">
      <c r="B301" s="47" t="s">
        <v>141</v>
      </c>
      <c r="C301" s="48">
        <f>DATEVALUE("2/15/1997")</f>
        <v>35476</v>
      </c>
      <c r="D301" s="1" t="s">
        <v>124</v>
      </c>
    </row>
    <row r="302" spans="2:4" ht="12.75">
      <c r="B302" s="55">
        <v>38336</v>
      </c>
      <c r="C302" s="48">
        <f>DATEVALUE("12/15/2004")</f>
        <v>38336</v>
      </c>
      <c r="D302" s="1" t="s">
        <v>147</v>
      </c>
    </row>
    <row r="303" spans="2:4" ht="12.75">
      <c r="B303" s="49" t="s">
        <v>126</v>
      </c>
      <c r="C303" s="48">
        <f>0.0521/2</f>
        <v>0.02605</v>
      </c>
      <c r="D303" s="1" t="s">
        <v>127</v>
      </c>
    </row>
    <row r="304" spans="2:4" ht="12.75">
      <c r="B304" s="49" t="s">
        <v>128</v>
      </c>
      <c r="C304" s="48">
        <v>111.075</v>
      </c>
      <c r="D304" s="1" t="s">
        <v>148</v>
      </c>
    </row>
    <row r="305" spans="2:4" ht="12.75">
      <c r="B305" s="50" t="s">
        <v>130</v>
      </c>
      <c r="C305" s="51">
        <v>100</v>
      </c>
      <c r="D305" t="s">
        <v>131</v>
      </c>
    </row>
    <row r="306" spans="2:4" ht="12.75">
      <c r="B306" s="49" t="s">
        <v>132</v>
      </c>
      <c r="C306" s="52">
        <v>2</v>
      </c>
      <c r="D306" t="s">
        <v>133</v>
      </c>
    </row>
    <row r="307" spans="2:4" ht="12.75">
      <c r="B307" s="50" t="s">
        <v>134</v>
      </c>
      <c r="C307" s="52">
        <v>0</v>
      </c>
      <c r="D307" s="1" t="s">
        <v>135</v>
      </c>
    </row>
    <row r="308" spans="2:4" ht="12.75">
      <c r="B308" s="53" t="s">
        <v>136</v>
      </c>
      <c r="C308" s="54">
        <f>2*YIELD(DATEVALUE("2/15/97"),DATEVALUE("12/15/2004"),0.0521/2,111.075,100,2,0)</f>
        <v>0.02247887716577894</v>
      </c>
      <c r="D308" t="s">
        <v>137</v>
      </c>
    </row>
    <row r="309" spans="3:4" ht="12.75">
      <c r="C309" s="58">
        <f>0.0521*1000*(2/12)</f>
        <v>8.683333333333334</v>
      </c>
      <c r="D309" s="1" t="s">
        <v>142</v>
      </c>
    </row>
    <row r="310" spans="3:4" ht="12.75">
      <c r="C310" s="58">
        <v>1110.75</v>
      </c>
      <c r="D310" t="s">
        <v>143</v>
      </c>
    </row>
    <row r="311" spans="3:4" ht="12.75">
      <c r="C311" s="58">
        <f>SUM($C$309:$C$310)</f>
        <v>1119.4333333333334</v>
      </c>
      <c r="D311" t="s">
        <v>144</v>
      </c>
    </row>
    <row r="313" ht="12.75">
      <c r="A313" t="s">
        <v>149</v>
      </c>
    </row>
    <row r="315" ht="12.75">
      <c r="A315" s="59" t="s">
        <v>150</v>
      </c>
    </row>
    <row r="317" spans="2:256" s="47" customFormat="1" ht="12.75">
      <c r="B317" s="47" t="s">
        <v>141</v>
      </c>
      <c r="C317" s="47">
        <f>DATEVALUE("2/15/1997")</f>
        <v>35476</v>
      </c>
      <c r="D317" s="47">
        <f>DATEVALUE("2/15/1997")</f>
        <v>35476</v>
      </c>
      <c r="E317" s="47">
        <f aca="true" t="shared" si="96" ref="E317:T317">DATEVALUE("2/15/1997")</f>
        <v>35476</v>
      </c>
      <c r="F317" s="47">
        <f t="shared" si="96"/>
        <v>35476</v>
      </c>
      <c r="G317" s="47">
        <f t="shared" si="96"/>
        <v>35476</v>
      </c>
      <c r="H317" s="47">
        <f t="shared" si="96"/>
        <v>35476</v>
      </c>
      <c r="I317" s="47">
        <f t="shared" si="96"/>
        <v>35476</v>
      </c>
      <c r="J317" s="47">
        <f t="shared" si="96"/>
        <v>35476</v>
      </c>
      <c r="K317" s="47">
        <f t="shared" si="96"/>
        <v>35476</v>
      </c>
      <c r="L317" s="47">
        <f t="shared" si="96"/>
        <v>35476</v>
      </c>
      <c r="M317" s="47">
        <f t="shared" si="96"/>
        <v>35476</v>
      </c>
      <c r="N317" s="47">
        <f t="shared" si="96"/>
        <v>35476</v>
      </c>
      <c r="O317" s="47">
        <f t="shared" si="96"/>
        <v>35476</v>
      </c>
      <c r="P317" s="47">
        <f t="shared" si="96"/>
        <v>35476</v>
      </c>
      <c r="Q317" s="47">
        <f t="shared" si="96"/>
        <v>35476</v>
      </c>
      <c r="R317" s="47">
        <f t="shared" si="96"/>
        <v>35476</v>
      </c>
      <c r="S317" s="47">
        <f t="shared" si="96"/>
        <v>35476</v>
      </c>
      <c r="T317" s="47">
        <f t="shared" si="96"/>
        <v>35476</v>
      </c>
      <c r="U317" s="47">
        <f aca="true" t="shared" si="97" ref="U317:AJ317">DATEVALUE("2/15/1997")</f>
        <v>35476</v>
      </c>
      <c r="V317" s="47">
        <f t="shared" si="97"/>
        <v>35476</v>
      </c>
      <c r="W317" s="47">
        <f t="shared" si="97"/>
        <v>35476</v>
      </c>
      <c r="X317" s="47">
        <f t="shared" si="97"/>
        <v>35476</v>
      </c>
      <c r="Y317" s="47">
        <f t="shared" si="97"/>
        <v>35476</v>
      </c>
      <c r="Z317" s="47">
        <f t="shared" si="97"/>
        <v>35476</v>
      </c>
      <c r="AA317" s="47">
        <f t="shared" si="97"/>
        <v>35476</v>
      </c>
      <c r="AB317" s="47">
        <f t="shared" si="97"/>
        <v>35476</v>
      </c>
      <c r="AC317" s="47">
        <f t="shared" si="97"/>
        <v>35476</v>
      </c>
      <c r="AD317" s="47">
        <f t="shared" si="97"/>
        <v>35476</v>
      </c>
      <c r="AE317" s="47">
        <f t="shared" si="97"/>
        <v>35476</v>
      </c>
      <c r="AF317" s="47">
        <f t="shared" si="97"/>
        <v>35476</v>
      </c>
      <c r="AG317" s="47">
        <f t="shared" si="97"/>
        <v>35476</v>
      </c>
      <c r="AH317" s="47">
        <f t="shared" si="97"/>
        <v>35476</v>
      </c>
      <c r="AI317" s="47">
        <f t="shared" si="97"/>
        <v>35476</v>
      </c>
      <c r="AJ317" s="47">
        <f t="shared" si="97"/>
        <v>35476</v>
      </c>
      <c r="AK317" s="47">
        <f aca="true" t="shared" si="98" ref="AK317:AZ317">DATEVALUE("2/15/1997")</f>
        <v>35476</v>
      </c>
      <c r="AL317" s="47">
        <f t="shared" si="98"/>
        <v>35476</v>
      </c>
      <c r="AM317" s="47">
        <f t="shared" si="98"/>
        <v>35476</v>
      </c>
      <c r="AN317" s="47">
        <f t="shared" si="98"/>
        <v>35476</v>
      </c>
      <c r="AO317" s="47">
        <f t="shared" si="98"/>
        <v>35476</v>
      </c>
      <c r="AP317" s="47">
        <f t="shared" si="98"/>
        <v>35476</v>
      </c>
      <c r="AQ317" s="47">
        <f t="shared" si="98"/>
        <v>35476</v>
      </c>
      <c r="AR317" s="47">
        <f t="shared" si="98"/>
        <v>35476</v>
      </c>
      <c r="AS317" s="47">
        <f t="shared" si="98"/>
        <v>35476</v>
      </c>
      <c r="AT317" s="47">
        <f t="shared" si="98"/>
        <v>35476</v>
      </c>
      <c r="AU317" s="47">
        <f t="shared" si="98"/>
        <v>35476</v>
      </c>
      <c r="AV317" s="47">
        <f t="shared" si="98"/>
        <v>35476</v>
      </c>
      <c r="AW317" s="47">
        <f t="shared" si="98"/>
        <v>35476</v>
      </c>
      <c r="AX317" s="47">
        <f t="shared" si="98"/>
        <v>35476</v>
      </c>
      <c r="AY317" s="47">
        <f t="shared" si="98"/>
        <v>35476</v>
      </c>
      <c r="AZ317" s="47">
        <f t="shared" si="98"/>
        <v>35476</v>
      </c>
      <c r="BA317" s="47">
        <f aca="true" t="shared" si="99" ref="BA317:BP317">DATEVALUE("2/15/1997")</f>
        <v>35476</v>
      </c>
      <c r="BB317" s="47">
        <f t="shared" si="99"/>
        <v>35476</v>
      </c>
      <c r="BC317" s="47">
        <f t="shared" si="99"/>
        <v>35476</v>
      </c>
      <c r="BD317" s="47">
        <f t="shared" si="99"/>
        <v>35476</v>
      </c>
      <c r="BE317" s="47">
        <f t="shared" si="99"/>
        <v>35476</v>
      </c>
      <c r="BF317" s="47">
        <f t="shared" si="99"/>
        <v>35476</v>
      </c>
      <c r="BG317" s="47">
        <f t="shared" si="99"/>
        <v>35476</v>
      </c>
      <c r="BH317" s="47">
        <f t="shared" si="99"/>
        <v>35476</v>
      </c>
      <c r="BI317" s="47">
        <f t="shared" si="99"/>
        <v>35476</v>
      </c>
      <c r="BJ317" s="47">
        <f t="shared" si="99"/>
        <v>35476</v>
      </c>
      <c r="BK317" s="47">
        <f t="shared" si="99"/>
        <v>35476</v>
      </c>
      <c r="BL317" s="47">
        <f t="shared" si="99"/>
        <v>35476</v>
      </c>
      <c r="BM317" s="47">
        <f t="shared" si="99"/>
        <v>35476</v>
      </c>
      <c r="BN317" s="47">
        <f t="shared" si="99"/>
        <v>35476</v>
      </c>
      <c r="BO317" s="47">
        <f t="shared" si="99"/>
        <v>35476</v>
      </c>
      <c r="BP317" s="47">
        <f t="shared" si="99"/>
        <v>35476</v>
      </c>
      <c r="BQ317" s="47">
        <f aca="true" t="shared" si="100" ref="BQ317:CF317">DATEVALUE("2/15/1997")</f>
        <v>35476</v>
      </c>
      <c r="BR317" s="47">
        <f t="shared" si="100"/>
        <v>35476</v>
      </c>
      <c r="BS317" s="47">
        <f t="shared" si="100"/>
        <v>35476</v>
      </c>
      <c r="BT317" s="47">
        <f t="shared" si="100"/>
        <v>35476</v>
      </c>
      <c r="BU317" s="47">
        <f t="shared" si="100"/>
        <v>35476</v>
      </c>
      <c r="BV317" s="47">
        <f t="shared" si="100"/>
        <v>35476</v>
      </c>
      <c r="BW317" s="47">
        <f t="shared" si="100"/>
        <v>35476</v>
      </c>
      <c r="BX317" s="47">
        <f t="shared" si="100"/>
        <v>35476</v>
      </c>
      <c r="BY317" s="47">
        <f t="shared" si="100"/>
        <v>35476</v>
      </c>
      <c r="BZ317" s="47">
        <f t="shared" si="100"/>
        <v>35476</v>
      </c>
      <c r="CA317" s="47">
        <f t="shared" si="100"/>
        <v>35476</v>
      </c>
      <c r="CB317" s="47">
        <f t="shared" si="100"/>
        <v>35476</v>
      </c>
      <c r="CC317" s="47">
        <f t="shared" si="100"/>
        <v>35476</v>
      </c>
      <c r="CD317" s="47">
        <f t="shared" si="100"/>
        <v>35476</v>
      </c>
      <c r="CE317" s="47">
        <f t="shared" si="100"/>
        <v>35476</v>
      </c>
      <c r="CF317" s="47">
        <f t="shared" si="100"/>
        <v>35476</v>
      </c>
      <c r="CG317" s="47">
        <f aca="true" t="shared" si="101" ref="CG317:CV317">DATEVALUE("2/15/1997")</f>
        <v>35476</v>
      </c>
      <c r="CH317" s="47">
        <f t="shared" si="101"/>
        <v>35476</v>
      </c>
      <c r="CI317" s="47">
        <f t="shared" si="101"/>
        <v>35476</v>
      </c>
      <c r="CJ317" s="47">
        <f t="shared" si="101"/>
        <v>35476</v>
      </c>
      <c r="CK317" s="47">
        <f t="shared" si="101"/>
        <v>35476</v>
      </c>
      <c r="CL317" s="47">
        <f t="shared" si="101"/>
        <v>35476</v>
      </c>
      <c r="CM317" s="47">
        <f t="shared" si="101"/>
        <v>35476</v>
      </c>
      <c r="CN317" s="47">
        <f t="shared" si="101"/>
        <v>35476</v>
      </c>
      <c r="CO317" s="47">
        <f t="shared" si="101"/>
        <v>35476</v>
      </c>
      <c r="CP317" s="47">
        <f t="shared" si="101"/>
        <v>35476</v>
      </c>
      <c r="CQ317" s="47">
        <f t="shared" si="101"/>
        <v>35476</v>
      </c>
      <c r="CR317" s="47">
        <f t="shared" si="101"/>
        <v>35476</v>
      </c>
      <c r="CS317" s="47">
        <f t="shared" si="101"/>
        <v>35476</v>
      </c>
      <c r="CT317" s="47">
        <f t="shared" si="101"/>
        <v>35476</v>
      </c>
      <c r="CU317" s="47">
        <f t="shared" si="101"/>
        <v>35476</v>
      </c>
      <c r="CV317" s="47">
        <f t="shared" si="101"/>
        <v>35476</v>
      </c>
      <c r="CW317" s="47">
        <f aca="true" t="shared" si="102" ref="CW317:DL317">DATEVALUE("2/15/1997")</f>
        <v>35476</v>
      </c>
      <c r="CX317" s="47">
        <f t="shared" si="102"/>
        <v>35476</v>
      </c>
      <c r="CY317" s="47">
        <f t="shared" si="102"/>
        <v>35476</v>
      </c>
      <c r="CZ317" s="47">
        <f t="shared" si="102"/>
        <v>35476</v>
      </c>
      <c r="DA317" s="47">
        <f t="shared" si="102"/>
        <v>35476</v>
      </c>
      <c r="DB317" s="47">
        <f t="shared" si="102"/>
        <v>35476</v>
      </c>
      <c r="DC317" s="47">
        <f t="shared" si="102"/>
        <v>35476</v>
      </c>
      <c r="DD317" s="47">
        <f t="shared" si="102"/>
        <v>35476</v>
      </c>
      <c r="DE317" s="47">
        <f t="shared" si="102"/>
        <v>35476</v>
      </c>
      <c r="DF317" s="47">
        <f t="shared" si="102"/>
        <v>35476</v>
      </c>
      <c r="DG317" s="47">
        <f t="shared" si="102"/>
        <v>35476</v>
      </c>
      <c r="DH317" s="47">
        <f t="shared" si="102"/>
        <v>35476</v>
      </c>
      <c r="DI317" s="47">
        <f t="shared" si="102"/>
        <v>35476</v>
      </c>
      <c r="DJ317" s="47">
        <f t="shared" si="102"/>
        <v>35476</v>
      </c>
      <c r="DK317" s="47">
        <f t="shared" si="102"/>
        <v>35476</v>
      </c>
      <c r="DL317" s="47">
        <f t="shared" si="102"/>
        <v>35476</v>
      </c>
      <c r="DM317" s="47">
        <f aca="true" t="shared" si="103" ref="DM317:EB317">DATEVALUE("2/15/1997")</f>
        <v>35476</v>
      </c>
      <c r="DN317" s="47">
        <f t="shared" si="103"/>
        <v>35476</v>
      </c>
      <c r="DO317" s="47">
        <f t="shared" si="103"/>
        <v>35476</v>
      </c>
      <c r="DP317" s="47">
        <f t="shared" si="103"/>
        <v>35476</v>
      </c>
      <c r="DQ317" s="47">
        <f t="shared" si="103"/>
        <v>35476</v>
      </c>
      <c r="DR317" s="47">
        <f t="shared" si="103"/>
        <v>35476</v>
      </c>
      <c r="DS317" s="47">
        <f t="shared" si="103"/>
        <v>35476</v>
      </c>
      <c r="DT317" s="47">
        <f t="shared" si="103"/>
        <v>35476</v>
      </c>
      <c r="DU317" s="47">
        <f t="shared" si="103"/>
        <v>35476</v>
      </c>
      <c r="DV317" s="47">
        <f t="shared" si="103"/>
        <v>35476</v>
      </c>
      <c r="DW317" s="47">
        <f t="shared" si="103"/>
        <v>35476</v>
      </c>
      <c r="DX317" s="47">
        <f t="shared" si="103"/>
        <v>35476</v>
      </c>
      <c r="DY317" s="47">
        <f t="shared" si="103"/>
        <v>35476</v>
      </c>
      <c r="DZ317" s="47">
        <f t="shared" si="103"/>
        <v>35476</v>
      </c>
      <c r="EA317" s="47">
        <f t="shared" si="103"/>
        <v>35476</v>
      </c>
      <c r="EB317" s="47">
        <f t="shared" si="103"/>
        <v>35476</v>
      </c>
      <c r="EC317" s="47">
        <f aca="true" t="shared" si="104" ref="EC317:ER317">DATEVALUE("2/15/1997")</f>
        <v>35476</v>
      </c>
      <c r="ED317" s="47">
        <f t="shared" si="104"/>
        <v>35476</v>
      </c>
      <c r="EE317" s="47">
        <f t="shared" si="104"/>
        <v>35476</v>
      </c>
      <c r="EF317" s="47">
        <f t="shared" si="104"/>
        <v>35476</v>
      </c>
      <c r="EG317" s="47">
        <f t="shared" si="104"/>
        <v>35476</v>
      </c>
      <c r="EH317" s="47">
        <f t="shared" si="104"/>
        <v>35476</v>
      </c>
      <c r="EI317" s="47">
        <f t="shared" si="104"/>
        <v>35476</v>
      </c>
      <c r="EJ317" s="47">
        <f t="shared" si="104"/>
        <v>35476</v>
      </c>
      <c r="EK317" s="47">
        <f t="shared" si="104"/>
        <v>35476</v>
      </c>
      <c r="EL317" s="47">
        <f t="shared" si="104"/>
        <v>35476</v>
      </c>
      <c r="EM317" s="47">
        <f t="shared" si="104"/>
        <v>35476</v>
      </c>
      <c r="EN317" s="47">
        <f t="shared" si="104"/>
        <v>35476</v>
      </c>
      <c r="EO317" s="47">
        <f t="shared" si="104"/>
        <v>35476</v>
      </c>
      <c r="EP317" s="47">
        <f t="shared" si="104"/>
        <v>35476</v>
      </c>
      <c r="EQ317" s="47">
        <f t="shared" si="104"/>
        <v>35476</v>
      </c>
      <c r="ER317" s="47">
        <f t="shared" si="104"/>
        <v>35476</v>
      </c>
      <c r="ES317" s="47">
        <f aca="true" t="shared" si="105" ref="ES317:FH317">DATEVALUE("2/15/1997")</f>
        <v>35476</v>
      </c>
      <c r="ET317" s="47">
        <f t="shared" si="105"/>
        <v>35476</v>
      </c>
      <c r="EU317" s="47">
        <f t="shared" si="105"/>
        <v>35476</v>
      </c>
      <c r="EV317" s="47">
        <f t="shared" si="105"/>
        <v>35476</v>
      </c>
      <c r="EW317" s="47">
        <f t="shared" si="105"/>
        <v>35476</v>
      </c>
      <c r="EX317" s="47">
        <f t="shared" si="105"/>
        <v>35476</v>
      </c>
      <c r="EY317" s="47">
        <f t="shared" si="105"/>
        <v>35476</v>
      </c>
      <c r="EZ317" s="47">
        <f t="shared" si="105"/>
        <v>35476</v>
      </c>
      <c r="FA317" s="47">
        <f t="shared" si="105"/>
        <v>35476</v>
      </c>
      <c r="FB317" s="47">
        <f t="shared" si="105"/>
        <v>35476</v>
      </c>
      <c r="FC317" s="47">
        <f t="shared" si="105"/>
        <v>35476</v>
      </c>
      <c r="FD317" s="47">
        <f t="shared" si="105"/>
        <v>35476</v>
      </c>
      <c r="FE317" s="47">
        <f t="shared" si="105"/>
        <v>35476</v>
      </c>
      <c r="FF317" s="47">
        <f t="shared" si="105"/>
        <v>35476</v>
      </c>
      <c r="FG317" s="47">
        <f t="shared" si="105"/>
        <v>35476</v>
      </c>
      <c r="FH317" s="47">
        <f t="shared" si="105"/>
        <v>35476</v>
      </c>
      <c r="FI317" s="47">
        <f aca="true" t="shared" si="106" ref="FI317:FX317">DATEVALUE("2/15/1997")</f>
        <v>35476</v>
      </c>
      <c r="FJ317" s="47">
        <f t="shared" si="106"/>
        <v>35476</v>
      </c>
      <c r="FK317" s="47">
        <f t="shared" si="106"/>
        <v>35476</v>
      </c>
      <c r="FL317" s="47">
        <f t="shared" si="106"/>
        <v>35476</v>
      </c>
      <c r="FM317" s="47">
        <f t="shared" si="106"/>
        <v>35476</v>
      </c>
      <c r="FN317" s="47">
        <f t="shared" si="106"/>
        <v>35476</v>
      </c>
      <c r="FO317" s="47">
        <f t="shared" si="106"/>
        <v>35476</v>
      </c>
      <c r="FP317" s="47">
        <f t="shared" si="106"/>
        <v>35476</v>
      </c>
      <c r="FQ317" s="47">
        <f t="shared" si="106"/>
        <v>35476</v>
      </c>
      <c r="FR317" s="47">
        <f t="shared" si="106"/>
        <v>35476</v>
      </c>
      <c r="FS317" s="47">
        <f t="shared" si="106"/>
        <v>35476</v>
      </c>
      <c r="FT317" s="47">
        <f t="shared" si="106"/>
        <v>35476</v>
      </c>
      <c r="FU317" s="47">
        <f t="shared" si="106"/>
        <v>35476</v>
      </c>
      <c r="FV317" s="47">
        <f t="shared" si="106"/>
        <v>35476</v>
      </c>
      <c r="FW317" s="47">
        <f t="shared" si="106"/>
        <v>35476</v>
      </c>
      <c r="FX317" s="47">
        <f t="shared" si="106"/>
        <v>35476</v>
      </c>
      <c r="FY317" s="47">
        <f aca="true" t="shared" si="107" ref="FY317:GN317">DATEVALUE("2/15/1997")</f>
        <v>35476</v>
      </c>
      <c r="FZ317" s="47">
        <f t="shared" si="107"/>
        <v>35476</v>
      </c>
      <c r="GA317" s="47">
        <f t="shared" si="107"/>
        <v>35476</v>
      </c>
      <c r="GB317" s="47">
        <f t="shared" si="107"/>
        <v>35476</v>
      </c>
      <c r="GC317" s="47">
        <f t="shared" si="107"/>
        <v>35476</v>
      </c>
      <c r="GD317" s="47">
        <f t="shared" si="107"/>
        <v>35476</v>
      </c>
      <c r="GE317" s="47">
        <f t="shared" si="107"/>
        <v>35476</v>
      </c>
      <c r="GF317" s="47">
        <f t="shared" si="107"/>
        <v>35476</v>
      </c>
      <c r="GG317" s="47">
        <f t="shared" si="107"/>
        <v>35476</v>
      </c>
      <c r="GH317" s="47">
        <f t="shared" si="107"/>
        <v>35476</v>
      </c>
      <c r="GI317" s="47">
        <f t="shared" si="107"/>
        <v>35476</v>
      </c>
      <c r="GJ317" s="47">
        <f t="shared" si="107"/>
        <v>35476</v>
      </c>
      <c r="GK317" s="47">
        <f t="shared" si="107"/>
        <v>35476</v>
      </c>
      <c r="GL317" s="47">
        <f t="shared" si="107"/>
        <v>35476</v>
      </c>
      <c r="GM317" s="47">
        <f t="shared" si="107"/>
        <v>35476</v>
      </c>
      <c r="GN317" s="47">
        <f t="shared" si="107"/>
        <v>35476</v>
      </c>
      <c r="GO317" s="47">
        <f aca="true" t="shared" si="108" ref="GO317:HD317">DATEVALUE("2/15/1997")</f>
        <v>35476</v>
      </c>
      <c r="GP317" s="47">
        <f t="shared" si="108"/>
        <v>35476</v>
      </c>
      <c r="GQ317" s="47">
        <f t="shared" si="108"/>
        <v>35476</v>
      </c>
      <c r="GR317" s="47">
        <f t="shared" si="108"/>
        <v>35476</v>
      </c>
      <c r="GS317" s="47">
        <f t="shared" si="108"/>
        <v>35476</v>
      </c>
      <c r="GT317" s="47">
        <f t="shared" si="108"/>
        <v>35476</v>
      </c>
      <c r="GU317" s="47">
        <f t="shared" si="108"/>
        <v>35476</v>
      </c>
      <c r="GV317" s="47">
        <f t="shared" si="108"/>
        <v>35476</v>
      </c>
      <c r="GW317" s="47">
        <f t="shared" si="108"/>
        <v>35476</v>
      </c>
      <c r="GX317" s="47">
        <f t="shared" si="108"/>
        <v>35476</v>
      </c>
      <c r="GY317" s="47">
        <f t="shared" si="108"/>
        <v>35476</v>
      </c>
      <c r="GZ317" s="47">
        <f t="shared" si="108"/>
        <v>35476</v>
      </c>
      <c r="HA317" s="47">
        <f t="shared" si="108"/>
        <v>35476</v>
      </c>
      <c r="HB317" s="47">
        <f t="shared" si="108"/>
        <v>35476</v>
      </c>
      <c r="HC317" s="47">
        <f t="shared" si="108"/>
        <v>35476</v>
      </c>
      <c r="HD317" s="47">
        <f t="shared" si="108"/>
        <v>35476</v>
      </c>
      <c r="HE317" s="47">
        <f aca="true" t="shared" si="109" ref="HE317:HT317">DATEVALUE("2/15/1997")</f>
        <v>35476</v>
      </c>
      <c r="HF317" s="47">
        <f t="shared" si="109"/>
        <v>35476</v>
      </c>
      <c r="HG317" s="47">
        <f t="shared" si="109"/>
        <v>35476</v>
      </c>
      <c r="HH317" s="47">
        <f t="shared" si="109"/>
        <v>35476</v>
      </c>
      <c r="HI317" s="47">
        <f t="shared" si="109"/>
        <v>35476</v>
      </c>
      <c r="HJ317" s="47">
        <f t="shared" si="109"/>
        <v>35476</v>
      </c>
      <c r="HK317" s="47">
        <f t="shared" si="109"/>
        <v>35476</v>
      </c>
      <c r="HL317" s="47">
        <f t="shared" si="109"/>
        <v>35476</v>
      </c>
      <c r="HM317" s="47">
        <f t="shared" si="109"/>
        <v>35476</v>
      </c>
      <c r="HN317" s="47">
        <f t="shared" si="109"/>
        <v>35476</v>
      </c>
      <c r="HO317" s="47">
        <f t="shared" si="109"/>
        <v>35476</v>
      </c>
      <c r="HP317" s="47">
        <f t="shared" si="109"/>
        <v>35476</v>
      </c>
      <c r="HQ317" s="47">
        <f t="shared" si="109"/>
        <v>35476</v>
      </c>
      <c r="HR317" s="47">
        <f t="shared" si="109"/>
        <v>35476</v>
      </c>
      <c r="HS317" s="47">
        <f t="shared" si="109"/>
        <v>35476</v>
      </c>
      <c r="HT317" s="47">
        <f t="shared" si="109"/>
        <v>35476</v>
      </c>
      <c r="HU317" s="47">
        <f aca="true" t="shared" si="110" ref="HU317:IH317">DATEVALUE("2/15/1997")</f>
        <v>35476</v>
      </c>
      <c r="HV317" s="47">
        <f t="shared" si="110"/>
        <v>35476</v>
      </c>
      <c r="HW317" s="47">
        <f t="shared" si="110"/>
        <v>35476</v>
      </c>
      <c r="HX317" s="47">
        <f t="shared" si="110"/>
        <v>35476</v>
      </c>
      <c r="HY317" s="47">
        <f t="shared" si="110"/>
        <v>35476</v>
      </c>
      <c r="HZ317" s="47">
        <f t="shared" si="110"/>
        <v>35476</v>
      </c>
      <c r="IA317" s="47">
        <f t="shared" si="110"/>
        <v>35476</v>
      </c>
      <c r="IB317" s="47">
        <f t="shared" si="110"/>
        <v>35476</v>
      </c>
      <c r="IC317" s="47">
        <f t="shared" si="110"/>
        <v>35476</v>
      </c>
      <c r="ID317" s="47">
        <f t="shared" si="110"/>
        <v>35476</v>
      </c>
      <c r="IE317" s="47">
        <f t="shared" si="110"/>
        <v>35476</v>
      </c>
      <c r="IF317" s="47">
        <f t="shared" si="110"/>
        <v>35476</v>
      </c>
      <c r="IG317" s="47">
        <f t="shared" si="110"/>
        <v>35476</v>
      </c>
      <c r="IH317" s="47">
        <f t="shared" si="110"/>
        <v>35476</v>
      </c>
      <c r="II317"/>
      <c r="IJ317"/>
      <c r="IK317"/>
      <c r="IL317"/>
      <c r="IM317"/>
      <c r="IN317"/>
      <c r="IO317"/>
      <c r="IP317"/>
      <c r="IQ317"/>
      <c r="IR317"/>
      <c r="IS317"/>
      <c r="IT317"/>
      <c r="IU317"/>
      <c r="IV317"/>
    </row>
    <row r="318" spans="2:256" s="55" customFormat="1" ht="12.75">
      <c r="B318" s="55">
        <v>38336</v>
      </c>
      <c r="C318" s="55">
        <f>DATEVALUE("12/15/2004")</f>
        <v>38336</v>
      </c>
      <c r="D318" s="55">
        <f>DATEVALUE("12/15/2004")</f>
        <v>38336</v>
      </c>
      <c r="E318" s="55">
        <f aca="true" t="shared" si="111" ref="E318:T318">DATEVALUE("12/15/2004")</f>
        <v>38336</v>
      </c>
      <c r="F318" s="55">
        <f t="shared" si="111"/>
        <v>38336</v>
      </c>
      <c r="G318" s="55">
        <f t="shared" si="111"/>
        <v>38336</v>
      </c>
      <c r="H318" s="55">
        <f t="shared" si="111"/>
        <v>38336</v>
      </c>
      <c r="I318" s="55">
        <f t="shared" si="111"/>
        <v>38336</v>
      </c>
      <c r="J318" s="55">
        <f t="shared" si="111"/>
        <v>38336</v>
      </c>
      <c r="K318" s="55">
        <f t="shared" si="111"/>
        <v>38336</v>
      </c>
      <c r="L318" s="55">
        <f t="shared" si="111"/>
        <v>38336</v>
      </c>
      <c r="M318" s="55">
        <f t="shared" si="111"/>
        <v>38336</v>
      </c>
      <c r="N318" s="55">
        <f t="shared" si="111"/>
        <v>38336</v>
      </c>
      <c r="O318" s="55">
        <f t="shared" si="111"/>
        <v>38336</v>
      </c>
      <c r="P318" s="55">
        <f t="shared" si="111"/>
        <v>38336</v>
      </c>
      <c r="Q318" s="55">
        <f t="shared" si="111"/>
        <v>38336</v>
      </c>
      <c r="R318" s="55">
        <f t="shared" si="111"/>
        <v>38336</v>
      </c>
      <c r="S318" s="55">
        <f t="shared" si="111"/>
        <v>38336</v>
      </c>
      <c r="T318" s="55">
        <f t="shared" si="111"/>
        <v>38336</v>
      </c>
      <c r="U318" s="55">
        <f aca="true" t="shared" si="112" ref="U318:AJ318">DATEVALUE("12/15/2004")</f>
        <v>38336</v>
      </c>
      <c r="V318" s="55">
        <f t="shared" si="112"/>
        <v>38336</v>
      </c>
      <c r="W318" s="55">
        <f t="shared" si="112"/>
        <v>38336</v>
      </c>
      <c r="X318" s="55">
        <f t="shared" si="112"/>
        <v>38336</v>
      </c>
      <c r="Y318" s="55">
        <f t="shared" si="112"/>
        <v>38336</v>
      </c>
      <c r="Z318" s="55">
        <f t="shared" si="112"/>
        <v>38336</v>
      </c>
      <c r="AA318" s="55">
        <f t="shared" si="112"/>
        <v>38336</v>
      </c>
      <c r="AB318" s="55">
        <f t="shared" si="112"/>
        <v>38336</v>
      </c>
      <c r="AC318" s="55">
        <f t="shared" si="112"/>
        <v>38336</v>
      </c>
      <c r="AD318" s="55">
        <f t="shared" si="112"/>
        <v>38336</v>
      </c>
      <c r="AE318" s="55">
        <f t="shared" si="112"/>
        <v>38336</v>
      </c>
      <c r="AF318" s="55">
        <f t="shared" si="112"/>
        <v>38336</v>
      </c>
      <c r="AG318" s="55">
        <f t="shared" si="112"/>
        <v>38336</v>
      </c>
      <c r="AH318" s="55">
        <f t="shared" si="112"/>
        <v>38336</v>
      </c>
      <c r="AI318" s="55">
        <f t="shared" si="112"/>
        <v>38336</v>
      </c>
      <c r="AJ318" s="55">
        <f t="shared" si="112"/>
        <v>38336</v>
      </c>
      <c r="AK318" s="55">
        <f aca="true" t="shared" si="113" ref="AK318:AZ318">DATEVALUE("12/15/2004")</f>
        <v>38336</v>
      </c>
      <c r="AL318" s="55">
        <f t="shared" si="113"/>
        <v>38336</v>
      </c>
      <c r="AM318" s="55">
        <f t="shared" si="113"/>
        <v>38336</v>
      </c>
      <c r="AN318" s="55">
        <f t="shared" si="113"/>
        <v>38336</v>
      </c>
      <c r="AO318" s="55">
        <f t="shared" si="113"/>
        <v>38336</v>
      </c>
      <c r="AP318" s="55">
        <f t="shared" si="113"/>
        <v>38336</v>
      </c>
      <c r="AQ318" s="55">
        <f t="shared" si="113"/>
        <v>38336</v>
      </c>
      <c r="AR318" s="55">
        <f t="shared" si="113"/>
        <v>38336</v>
      </c>
      <c r="AS318" s="55">
        <f t="shared" si="113"/>
        <v>38336</v>
      </c>
      <c r="AT318" s="55">
        <f t="shared" si="113"/>
        <v>38336</v>
      </c>
      <c r="AU318" s="55">
        <f t="shared" si="113"/>
        <v>38336</v>
      </c>
      <c r="AV318" s="55">
        <f t="shared" si="113"/>
        <v>38336</v>
      </c>
      <c r="AW318" s="55">
        <f t="shared" si="113"/>
        <v>38336</v>
      </c>
      <c r="AX318" s="55">
        <f t="shared" si="113"/>
        <v>38336</v>
      </c>
      <c r="AY318" s="55">
        <f t="shared" si="113"/>
        <v>38336</v>
      </c>
      <c r="AZ318" s="55">
        <f t="shared" si="113"/>
        <v>38336</v>
      </c>
      <c r="BA318" s="55">
        <f aca="true" t="shared" si="114" ref="BA318:BP318">DATEVALUE("12/15/2004")</f>
        <v>38336</v>
      </c>
      <c r="BB318" s="55">
        <f t="shared" si="114"/>
        <v>38336</v>
      </c>
      <c r="BC318" s="55">
        <f t="shared" si="114"/>
        <v>38336</v>
      </c>
      <c r="BD318" s="55">
        <f t="shared" si="114"/>
        <v>38336</v>
      </c>
      <c r="BE318" s="55">
        <f t="shared" si="114"/>
        <v>38336</v>
      </c>
      <c r="BF318" s="55">
        <f t="shared" si="114"/>
        <v>38336</v>
      </c>
      <c r="BG318" s="55">
        <f t="shared" si="114"/>
        <v>38336</v>
      </c>
      <c r="BH318" s="55">
        <f t="shared" si="114"/>
        <v>38336</v>
      </c>
      <c r="BI318" s="55">
        <f t="shared" si="114"/>
        <v>38336</v>
      </c>
      <c r="BJ318" s="55">
        <f t="shared" si="114"/>
        <v>38336</v>
      </c>
      <c r="BK318" s="55">
        <f t="shared" si="114"/>
        <v>38336</v>
      </c>
      <c r="BL318" s="55">
        <f t="shared" si="114"/>
        <v>38336</v>
      </c>
      <c r="BM318" s="55">
        <f t="shared" si="114"/>
        <v>38336</v>
      </c>
      <c r="BN318" s="55">
        <f t="shared" si="114"/>
        <v>38336</v>
      </c>
      <c r="BO318" s="55">
        <f t="shared" si="114"/>
        <v>38336</v>
      </c>
      <c r="BP318" s="55">
        <f t="shared" si="114"/>
        <v>38336</v>
      </c>
      <c r="BQ318" s="55">
        <f aca="true" t="shared" si="115" ref="BQ318:CF318">DATEVALUE("12/15/2004")</f>
        <v>38336</v>
      </c>
      <c r="BR318" s="55">
        <f t="shared" si="115"/>
        <v>38336</v>
      </c>
      <c r="BS318" s="55">
        <f t="shared" si="115"/>
        <v>38336</v>
      </c>
      <c r="BT318" s="55">
        <f t="shared" si="115"/>
        <v>38336</v>
      </c>
      <c r="BU318" s="55">
        <f t="shared" si="115"/>
        <v>38336</v>
      </c>
      <c r="BV318" s="55">
        <f t="shared" si="115"/>
        <v>38336</v>
      </c>
      <c r="BW318" s="55">
        <f t="shared" si="115"/>
        <v>38336</v>
      </c>
      <c r="BX318" s="55">
        <f t="shared" si="115"/>
        <v>38336</v>
      </c>
      <c r="BY318" s="55">
        <f t="shared" si="115"/>
        <v>38336</v>
      </c>
      <c r="BZ318" s="55">
        <f t="shared" si="115"/>
        <v>38336</v>
      </c>
      <c r="CA318" s="55">
        <f t="shared" si="115"/>
        <v>38336</v>
      </c>
      <c r="CB318" s="55">
        <f t="shared" si="115"/>
        <v>38336</v>
      </c>
      <c r="CC318" s="55">
        <f t="shared" si="115"/>
        <v>38336</v>
      </c>
      <c r="CD318" s="55">
        <f t="shared" si="115"/>
        <v>38336</v>
      </c>
      <c r="CE318" s="55">
        <f t="shared" si="115"/>
        <v>38336</v>
      </c>
      <c r="CF318" s="55">
        <f t="shared" si="115"/>
        <v>38336</v>
      </c>
      <c r="CG318" s="55">
        <f aca="true" t="shared" si="116" ref="CG318:CV318">DATEVALUE("12/15/2004")</f>
        <v>38336</v>
      </c>
      <c r="CH318" s="55">
        <f t="shared" si="116"/>
        <v>38336</v>
      </c>
      <c r="CI318" s="55">
        <f t="shared" si="116"/>
        <v>38336</v>
      </c>
      <c r="CJ318" s="55">
        <f t="shared" si="116"/>
        <v>38336</v>
      </c>
      <c r="CK318" s="55">
        <f t="shared" si="116"/>
        <v>38336</v>
      </c>
      <c r="CL318" s="55">
        <f t="shared" si="116"/>
        <v>38336</v>
      </c>
      <c r="CM318" s="55">
        <f t="shared" si="116"/>
        <v>38336</v>
      </c>
      <c r="CN318" s="55">
        <f t="shared" si="116"/>
        <v>38336</v>
      </c>
      <c r="CO318" s="55">
        <f t="shared" si="116"/>
        <v>38336</v>
      </c>
      <c r="CP318" s="55">
        <f t="shared" si="116"/>
        <v>38336</v>
      </c>
      <c r="CQ318" s="55">
        <f t="shared" si="116"/>
        <v>38336</v>
      </c>
      <c r="CR318" s="55">
        <f t="shared" si="116"/>
        <v>38336</v>
      </c>
      <c r="CS318" s="55">
        <f t="shared" si="116"/>
        <v>38336</v>
      </c>
      <c r="CT318" s="55">
        <f t="shared" si="116"/>
        <v>38336</v>
      </c>
      <c r="CU318" s="55">
        <f t="shared" si="116"/>
        <v>38336</v>
      </c>
      <c r="CV318" s="55">
        <f t="shared" si="116"/>
        <v>38336</v>
      </c>
      <c r="CW318" s="55">
        <f aca="true" t="shared" si="117" ref="CW318:DL318">DATEVALUE("12/15/2004")</f>
        <v>38336</v>
      </c>
      <c r="CX318" s="55">
        <f t="shared" si="117"/>
        <v>38336</v>
      </c>
      <c r="CY318" s="55">
        <f t="shared" si="117"/>
        <v>38336</v>
      </c>
      <c r="CZ318" s="55">
        <f t="shared" si="117"/>
        <v>38336</v>
      </c>
      <c r="DA318" s="55">
        <f t="shared" si="117"/>
        <v>38336</v>
      </c>
      <c r="DB318" s="55">
        <f t="shared" si="117"/>
        <v>38336</v>
      </c>
      <c r="DC318" s="55">
        <f t="shared" si="117"/>
        <v>38336</v>
      </c>
      <c r="DD318" s="55">
        <f t="shared" si="117"/>
        <v>38336</v>
      </c>
      <c r="DE318" s="55">
        <f t="shared" si="117"/>
        <v>38336</v>
      </c>
      <c r="DF318" s="55">
        <f t="shared" si="117"/>
        <v>38336</v>
      </c>
      <c r="DG318" s="55">
        <f t="shared" si="117"/>
        <v>38336</v>
      </c>
      <c r="DH318" s="55">
        <f t="shared" si="117"/>
        <v>38336</v>
      </c>
      <c r="DI318" s="55">
        <f t="shared" si="117"/>
        <v>38336</v>
      </c>
      <c r="DJ318" s="55">
        <f t="shared" si="117"/>
        <v>38336</v>
      </c>
      <c r="DK318" s="55">
        <f t="shared" si="117"/>
        <v>38336</v>
      </c>
      <c r="DL318" s="55">
        <f t="shared" si="117"/>
        <v>38336</v>
      </c>
      <c r="DM318" s="55">
        <f aca="true" t="shared" si="118" ref="DM318:EB318">DATEVALUE("12/15/2004")</f>
        <v>38336</v>
      </c>
      <c r="DN318" s="55">
        <f t="shared" si="118"/>
        <v>38336</v>
      </c>
      <c r="DO318" s="55">
        <f t="shared" si="118"/>
        <v>38336</v>
      </c>
      <c r="DP318" s="55">
        <f t="shared" si="118"/>
        <v>38336</v>
      </c>
      <c r="DQ318" s="55">
        <f t="shared" si="118"/>
        <v>38336</v>
      </c>
      <c r="DR318" s="55">
        <f t="shared" si="118"/>
        <v>38336</v>
      </c>
      <c r="DS318" s="55">
        <f t="shared" si="118"/>
        <v>38336</v>
      </c>
      <c r="DT318" s="55">
        <f t="shared" si="118"/>
        <v>38336</v>
      </c>
      <c r="DU318" s="55">
        <f t="shared" si="118"/>
        <v>38336</v>
      </c>
      <c r="DV318" s="55">
        <f t="shared" si="118"/>
        <v>38336</v>
      </c>
      <c r="DW318" s="55">
        <f t="shared" si="118"/>
        <v>38336</v>
      </c>
      <c r="DX318" s="55">
        <f t="shared" si="118"/>
        <v>38336</v>
      </c>
      <c r="DY318" s="55">
        <f t="shared" si="118"/>
        <v>38336</v>
      </c>
      <c r="DZ318" s="55">
        <f t="shared" si="118"/>
        <v>38336</v>
      </c>
      <c r="EA318" s="55">
        <f t="shared" si="118"/>
        <v>38336</v>
      </c>
      <c r="EB318" s="55">
        <f t="shared" si="118"/>
        <v>38336</v>
      </c>
      <c r="EC318" s="55">
        <f aca="true" t="shared" si="119" ref="EC318:ER318">DATEVALUE("12/15/2004")</f>
        <v>38336</v>
      </c>
      <c r="ED318" s="55">
        <f t="shared" si="119"/>
        <v>38336</v>
      </c>
      <c r="EE318" s="55">
        <f t="shared" si="119"/>
        <v>38336</v>
      </c>
      <c r="EF318" s="55">
        <f t="shared" si="119"/>
        <v>38336</v>
      </c>
      <c r="EG318" s="55">
        <f t="shared" si="119"/>
        <v>38336</v>
      </c>
      <c r="EH318" s="55">
        <f t="shared" si="119"/>
        <v>38336</v>
      </c>
      <c r="EI318" s="55">
        <f t="shared" si="119"/>
        <v>38336</v>
      </c>
      <c r="EJ318" s="55">
        <f t="shared" si="119"/>
        <v>38336</v>
      </c>
      <c r="EK318" s="55">
        <f t="shared" si="119"/>
        <v>38336</v>
      </c>
      <c r="EL318" s="55">
        <f t="shared" si="119"/>
        <v>38336</v>
      </c>
      <c r="EM318" s="55">
        <f t="shared" si="119"/>
        <v>38336</v>
      </c>
      <c r="EN318" s="55">
        <f t="shared" si="119"/>
        <v>38336</v>
      </c>
      <c r="EO318" s="55">
        <f t="shared" si="119"/>
        <v>38336</v>
      </c>
      <c r="EP318" s="55">
        <f t="shared" si="119"/>
        <v>38336</v>
      </c>
      <c r="EQ318" s="55">
        <f t="shared" si="119"/>
        <v>38336</v>
      </c>
      <c r="ER318" s="55">
        <f t="shared" si="119"/>
        <v>38336</v>
      </c>
      <c r="ES318" s="55">
        <f aca="true" t="shared" si="120" ref="ES318:FH318">DATEVALUE("12/15/2004")</f>
        <v>38336</v>
      </c>
      <c r="ET318" s="55">
        <f t="shared" si="120"/>
        <v>38336</v>
      </c>
      <c r="EU318" s="55">
        <f t="shared" si="120"/>
        <v>38336</v>
      </c>
      <c r="EV318" s="55">
        <f t="shared" si="120"/>
        <v>38336</v>
      </c>
      <c r="EW318" s="55">
        <f t="shared" si="120"/>
        <v>38336</v>
      </c>
      <c r="EX318" s="55">
        <f t="shared" si="120"/>
        <v>38336</v>
      </c>
      <c r="EY318" s="55">
        <f t="shared" si="120"/>
        <v>38336</v>
      </c>
      <c r="EZ318" s="55">
        <f t="shared" si="120"/>
        <v>38336</v>
      </c>
      <c r="FA318" s="55">
        <f t="shared" si="120"/>
        <v>38336</v>
      </c>
      <c r="FB318" s="55">
        <f t="shared" si="120"/>
        <v>38336</v>
      </c>
      <c r="FC318" s="55">
        <f t="shared" si="120"/>
        <v>38336</v>
      </c>
      <c r="FD318" s="55">
        <f t="shared" si="120"/>
        <v>38336</v>
      </c>
      <c r="FE318" s="55">
        <f t="shared" si="120"/>
        <v>38336</v>
      </c>
      <c r="FF318" s="55">
        <f t="shared" si="120"/>
        <v>38336</v>
      </c>
      <c r="FG318" s="55">
        <f t="shared" si="120"/>
        <v>38336</v>
      </c>
      <c r="FH318" s="55">
        <f t="shared" si="120"/>
        <v>38336</v>
      </c>
      <c r="FI318" s="55">
        <f aca="true" t="shared" si="121" ref="FI318:FX318">DATEVALUE("12/15/2004")</f>
        <v>38336</v>
      </c>
      <c r="FJ318" s="55">
        <f t="shared" si="121"/>
        <v>38336</v>
      </c>
      <c r="FK318" s="55">
        <f t="shared" si="121"/>
        <v>38336</v>
      </c>
      <c r="FL318" s="55">
        <f t="shared" si="121"/>
        <v>38336</v>
      </c>
      <c r="FM318" s="55">
        <f t="shared" si="121"/>
        <v>38336</v>
      </c>
      <c r="FN318" s="55">
        <f t="shared" si="121"/>
        <v>38336</v>
      </c>
      <c r="FO318" s="55">
        <f t="shared" si="121"/>
        <v>38336</v>
      </c>
      <c r="FP318" s="55">
        <f t="shared" si="121"/>
        <v>38336</v>
      </c>
      <c r="FQ318" s="55">
        <f t="shared" si="121"/>
        <v>38336</v>
      </c>
      <c r="FR318" s="55">
        <f t="shared" si="121"/>
        <v>38336</v>
      </c>
      <c r="FS318" s="55">
        <f t="shared" si="121"/>
        <v>38336</v>
      </c>
      <c r="FT318" s="55">
        <f t="shared" si="121"/>
        <v>38336</v>
      </c>
      <c r="FU318" s="55">
        <f t="shared" si="121"/>
        <v>38336</v>
      </c>
      <c r="FV318" s="55">
        <f t="shared" si="121"/>
        <v>38336</v>
      </c>
      <c r="FW318" s="55">
        <f t="shared" si="121"/>
        <v>38336</v>
      </c>
      <c r="FX318" s="55">
        <f t="shared" si="121"/>
        <v>38336</v>
      </c>
      <c r="FY318" s="55">
        <f aca="true" t="shared" si="122" ref="FY318:GN318">DATEVALUE("12/15/2004")</f>
        <v>38336</v>
      </c>
      <c r="FZ318" s="55">
        <f t="shared" si="122"/>
        <v>38336</v>
      </c>
      <c r="GA318" s="55">
        <f t="shared" si="122"/>
        <v>38336</v>
      </c>
      <c r="GB318" s="55">
        <f t="shared" si="122"/>
        <v>38336</v>
      </c>
      <c r="GC318" s="55">
        <f t="shared" si="122"/>
        <v>38336</v>
      </c>
      <c r="GD318" s="55">
        <f t="shared" si="122"/>
        <v>38336</v>
      </c>
      <c r="GE318" s="55">
        <f t="shared" si="122"/>
        <v>38336</v>
      </c>
      <c r="GF318" s="55">
        <f t="shared" si="122"/>
        <v>38336</v>
      </c>
      <c r="GG318" s="55">
        <f t="shared" si="122"/>
        <v>38336</v>
      </c>
      <c r="GH318" s="55">
        <f t="shared" si="122"/>
        <v>38336</v>
      </c>
      <c r="GI318" s="55">
        <f t="shared" si="122"/>
        <v>38336</v>
      </c>
      <c r="GJ318" s="55">
        <f t="shared" si="122"/>
        <v>38336</v>
      </c>
      <c r="GK318" s="55">
        <f t="shared" si="122"/>
        <v>38336</v>
      </c>
      <c r="GL318" s="55">
        <f t="shared" si="122"/>
        <v>38336</v>
      </c>
      <c r="GM318" s="55">
        <f t="shared" si="122"/>
        <v>38336</v>
      </c>
      <c r="GN318" s="55">
        <f t="shared" si="122"/>
        <v>38336</v>
      </c>
      <c r="GO318" s="55">
        <f aca="true" t="shared" si="123" ref="GO318:HD318">DATEVALUE("12/15/2004")</f>
        <v>38336</v>
      </c>
      <c r="GP318" s="55">
        <f t="shared" si="123"/>
        <v>38336</v>
      </c>
      <c r="GQ318" s="55">
        <f t="shared" si="123"/>
        <v>38336</v>
      </c>
      <c r="GR318" s="55">
        <f t="shared" si="123"/>
        <v>38336</v>
      </c>
      <c r="GS318" s="55">
        <f t="shared" si="123"/>
        <v>38336</v>
      </c>
      <c r="GT318" s="55">
        <f t="shared" si="123"/>
        <v>38336</v>
      </c>
      <c r="GU318" s="55">
        <f t="shared" si="123"/>
        <v>38336</v>
      </c>
      <c r="GV318" s="55">
        <f t="shared" si="123"/>
        <v>38336</v>
      </c>
      <c r="GW318" s="55">
        <f t="shared" si="123"/>
        <v>38336</v>
      </c>
      <c r="GX318" s="55">
        <f t="shared" si="123"/>
        <v>38336</v>
      </c>
      <c r="GY318" s="55">
        <f t="shared" si="123"/>
        <v>38336</v>
      </c>
      <c r="GZ318" s="55">
        <f t="shared" si="123"/>
        <v>38336</v>
      </c>
      <c r="HA318" s="55">
        <f t="shared" si="123"/>
        <v>38336</v>
      </c>
      <c r="HB318" s="55">
        <f t="shared" si="123"/>
        <v>38336</v>
      </c>
      <c r="HC318" s="55">
        <f t="shared" si="123"/>
        <v>38336</v>
      </c>
      <c r="HD318" s="55">
        <f t="shared" si="123"/>
        <v>38336</v>
      </c>
      <c r="HE318" s="55">
        <f aca="true" t="shared" si="124" ref="HE318:HT318">DATEVALUE("12/15/2004")</f>
        <v>38336</v>
      </c>
      <c r="HF318" s="55">
        <f t="shared" si="124"/>
        <v>38336</v>
      </c>
      <c r="HG318" s="55">
        <f t="shared" si="124"/>
        <v>38336</v>
      </c>
      <c r="HH318" s="55">
        <f t="shared" si="124"/>
        <v>38336</v>
      </c>
      <c r="HI318" s="55">
        <f t="shared" si="124"/>
        <v>38336</v>
      </c>
      <c r="HJ318" s="55">
        <f t="shared" si="124"/>
        <v>38336</v>
      </c>
      <c r="HK318" s="55">
        <f t="shared" si="124"/>
        <v>38336</v>
      </c>
      <c r="HL318" s="55">
        <f t="shared" si="124"/>
        <v>38336</v>
      </c>
      <c r="HM318" s="55">
        <f t="shared" si="124"/>
        <v>38336</v>
      </c>
      <c r="HN318" s="55">
        <f t="shared" si="124"/>
        <v>38336</v>
      </c>
      <c r="HO318" s="55">
        <f t="shared" si="124"/>
        <v>38336</v>
      </c>
      <c r="HP318" s="55">
        <f t="shared" si="124"/>
        <v>38336</v>
      </c>
      <c r="HQ318" s="55">
        <f t="shared" si="124"/>
        <v>38336</v>
      </c>
      <c r="HR318" s="55">
        <f t="shared" si="124"/>
        <v>38336</v>
      </c>
      <c r="HS318" s="55">
        <f t="shared" si="124"/>
        <v>38336</v>
      </c>
      <c r="HT318" s="55">
        <f t="shared" si="124"/>
        <v>38336</v>
      </c>
      <c r="HU318" s="55">
        <f aca="true" t="shared" si="125" ref="HU318:IH318">DATEVALUE("12/15/2004")</f>
        <v>38336</v>
      </c>
      <c r="HV318" s="55">
        <f t="shared" si="125"/>
        <v>38336</v>
      </c>
      <c r="HW318" s="55">
        <f t="shared" si="125"/>
        <v>38336</v>
      </c>
      <c r="HX318" s="55">
        <f t="shared" si="125"/>
        <v>38336</v>
      </c>
      <c r="HY318" s="55">
        <f t="shared" si="125"/>
        <v>38336</v>
      </c>
      <c r="HZ318" s="55">
        <f t="shared" si="125"/>
        <v>38336</v>
      </c>
      <c r="IA318" s="55">
        <f t="shared" si="125"/>
        <v>38336</v>
      </c>
      <c r="IB318" s="55">
        <f t="shared" si="125"/>
        <v>38336</v>
      </c>
      <c r="IC318" s="55">
        <f t="shared" si="125"/>
        <v>38336</v>
      </c>
      <c r="ID318" s="55">
        <f t="shared" si="125"/>
        <v>38336</v>
      </c>
      <c r="IE318" s="55">
        <f t="shared" si="125"/>
        <v>38336</v>
      </c>
      <c r="IF318" s="55">
        <f t="shared" si="125"/>
        <v>38336</v>
      </c>
      <c r="IG318" s="55">
        <f t="shared" si="125"/>
        <v>38336</v>
      </c>
      <c r="IH318" s="55">
        <f t="shared" si="125"/>
        <v>38336</v>
      </c>
      <c r="II318"/>
      <c r="IJ318"/>
      <c r="IK318"/>
      <c r="IL318"/>
      <c r="IM318"/>
      <c r="IN318"/>
      <c r="IO318"/>
      <c r="IP318"/>
      <c r="IQ318"/>
      <c r="IR318"/>
      <c r="IS318"/>
      <c r="IT318"/>
      <c r="IU318"/>
      <c r="IV318"/>
    </row>
    <row r="319" spans="2:256" s="49" customFormat="1" ht="12.75">
      <c r="B319" s="49" t="s">
        <v>126</v>
      </c>
      <c r="C319" s="49">
        <f>0.0521/2</f>
        <v>0.02605</v>
      </c>
      <c r="D319" s="49">
        <f>0.0521/2</f>
        <v>0.02605</v>
      </c>
      <c r="E319" s="49">
        <f aca="true" t="shared" si="126" ref="E319:T319">0.0521/2</f>
        <v>0.02605</v>
      </c>
      <c r="F319" s="49">
        <f t="shared" si="126"/>
        <v>0.02605</v>
      </c>
      <c r="G319" s="49">
        <f t="shared" si="126"/>
        <v>0.02605</v>
      </c>
      <c r="H319" s="49">
        <f t="shared" si="126"/>
        <v>0.02605</v>
      </c>
      <c r="I319" s="49">
        <f t="shared" si="126"/>
        <v>0.02605</v>
      </c>
      <c r="J319" s="49">
        <f t="shared" si="126"/>
        <v>0.02605</v>
      </c>
      <c r="K319" s="49">
        <f t="shared" si="126"/>
        <v>0.02605</v>
      </c>
      <c r="L319" s="49">
        <f t="shared" si="126"/>
        <v>0.02605</v>
      </c>
      <c r="M319" s="49">
        <f t="shared" si="126"/>
        <v>0.02605</v>
      </c>
      <c r="N319" s="49">
        <f t="shared" si="126"/>
        <v>0.02605</v>
      </c>
      <c r="O319" s="49">
        <f t="shared" si="126"/>
        <v>0.02605</v>
      </c>
      <c r="P319" s="49">
        <f t="shared" si="126"/>
        <v>0.02605</v>
      </c>
      <c r="Q319" s="49">
        <f t="shared" si="126"/>
        <v>0.02605</v>
      </c>
      <c r="R319" s="49">
        <f t="shared" si="126"/>
        <v>0.02605</v>
      </c>
      <c r="S319" s="49">
        <f t="shared" si="126"/>
        <v>0.02605</v>
      </c>
      <c r="T319" s="49">
        <f t="shared" si="126"/>
        <v>0.02605</v>
      </c>
      <c r="U319" s="49">
        <f aca="true" t="shared" si="127" ref="U319:AJ319">0.0521/2</f>
        <v>0.02605</v>
      </c>
      <c r="V319" s="49">
        <f t="shared" si="127"/>
        <v>0.02605</v>
      </c>
      <c r="W319" s="49">
        <f t="shared" si="127"/>
        <v>0.02605</v>
      </c>
      <c r="X319" s="49">
        <f t="shared" si="127"/>
        <v>0.02605</v>
      </c>
      <c r="Y319" s="49">
        <f t="shared" si="127"/>
        <v>0.02605</v>
      </c>
      <c r="Z319" s="49">
        <f t="shared" si="127"/>
        <v>0.02605</v>
      </c>
      <c r="AA319" s="49">
        <f t="shared" si="127"/>
        <v>0.02605</v>
      </c>
      <c r="AB319" s="49">
        <f t="shared" si="127"/>
        <v>0.02605</v>
      </c>
      <c r="AC319" s="49">
        <f t="shared" si="127"/>
        <v>0.02605</v>
      </c>
      <c r="AD319" s="49">
        <f t="shared" si="127"/>
        <v>0.02605</v>
      </c>
      <c r="AE319" s="49">
        <f t="shared" si="127"/>
        <v>0.02605</v>
      </c>
      <c r="AF319" s="49">
        <f t="shared" si="127"/>
        <v>0.02605</v>
      </c>
      <c r="AG319" s="49">
        <f t="shared" si="127"/>
        <v>0.02605</v>
      </c>
      <c r="AH319" s="49">
        <f t="shared" si="127"/>
        <v>0.02605</v>
      </c>
      <c r="AI319" s="49">
        <f t="shared" si="127"/>
        <v>0.02605</v>
      </c>
      <c r="AJ319" s="49">
        <f t="shared" si="127"/>
        <v>0.02605</v>
      </c>
      <c r="AK319" s="49">
        <f aca="true" t="shared" si="128" ref="AK319:AZ319">0.0521/2</f>
        <v>0.02605</v>
      </c>
      <c r="AL319" s="49">
        <f t="shared" si="128"/>
        <v>0.02605</v>
      </c>
      <c r="AM319" s="49">
        <f t="shared" si="128"/>
        <v>0.02605</v>
      </c>
      <c r="AN319" s="49">
        <f t="shared" si="128"/>
        <v>0.02605</v>
      </c>
      <c r="AO319" s="49">
        <f t="shared" si="128"/>
        <v>0.02605</v>
      </c>
      <c r="AP319" s="49">
        <f t="shared" si="128"/>
        <v>0.02605</v>
      </c>
      <c r="AQ319" s="49">
        <f t="shared" si="128"/>
        <v>0.02605</v>
      </c>
      <c r="AR319" s="49">
        <f t="shared" si="128"/>
        <v>0.02605</v>
      </c>
      <c r="AS319" s="49">
        <f t="shared" si="128"/>
        <v>0.02605</v>
      </c>
      <c r="AT319" s="49">
        <f t="shared" si="128"/>
        <v>0.02605</v>
      </c>
      <c r="AU319" s="49">
        <f t="shared" si="128"/>
        <v>0.02605</v>
      </c>
      <c r="AV319" s="49">
        <f t="shared" si="128"/>
        <v>0.02605</v>
      </c>
      <c r="AW319" s="49">
        <f t="shared" si="128"/>
        <v>0.02605</v>
      </c>
      <c r="AX319" s="49">
        <f t="shared" si="128"/>
        <v>0.02605</v>
      </c>
      <c r="AY319" s="49">
        <f t="shared" si="128"/>
        <v>0.02605</v>
      </c>
      <c r="AZ319" s="49">
        <f t="shared" si="128"/>
        <v>0.02605</v>
      </c>
      <c r="BA319" s="49">
        <f aca="true" t="shared" si="129" ref="BA319:BP319">0.0521/2</f>
        <v>0.02605</v>
      </c>
      <c r="BB319" s="49">
        <f t="shared" si="129"/>
        <v>0.02605</v>
      </c>
      <c r="BC319" s="49">
        <f t="shared" si="129"/>
        <v>0.02605</v>
      </c>
      <c r="BD319" s="49">
        <f t="shared" si="129"/>
        <v>0.02605</v>
      </c>
      <c r="BE319" s="49">
        <f t="shared" si="129"/>
        <v>0.02605</v>
      </c>
      <c r="BF319" s="49">
        <f t="shared" si="129"/>
        <v>0.02605</v>
      </c>
      <c r="BG319" s="49">
        <f t="shared" si="129"/>
        <v>0.02605</v>
      </c>
      <c r="BH319" s="49">
        <f t="shared" si="129"/>
        <v>0.02605</v>
      </c>
      <c r="BI319" s="49">
        <f t="shared" si="129"/>
        <v>0.02605</v>
      </c>
      <c r="BJ319" s="49">
        <f t="shared" si="129"/>
        <v>0.02605</v>
      </c>
      <c r="BK319" s="49">
        <f t="shared" si="129"/>
        <v>0.02605</v>
      </c>
      <c r="BL319" s="49">
        <f t="shared" si="129"/>
        <v>0.02605</v>
      </c>
      <c r="BM319" s="49">
        <f t="shared" si="129"/>
        <v>0.02605</v>
      </c>
      <c r="BN319" s="49">
        <f t="shared" si="129"/>
        <v>0.02605</v>
      </c>
      <c r="BO319" s="49">
        <f t="shared" si="129"/>
        <v>0.02605</v>
      </c>
      <c r="BP319" s="49">
        <f t="shared" si="129"/>
        <v>0.02605</v>
      </c>
      <c r="BQ319" s="49">
        <f aca="true" t="shared" si="130" ref="BQ319:CF319">0.0521/2</f>
        <v>0.02605</v>
      </c>
      <c r="BR319" s="49">
        <f t="shared" si="130"/>
        <v>0.02605</v>
      </c>
      <c r="BS319" s="49">
        <f t="shared" si="130"/>
        <v>0.02605</v>
      </c>
      <c r="BT319" s="49">
        <f t="shared" si="130"/>
        <v>0.02605</v>
      </c>
      <c r="BU319" s="49">
        <f t="shared" si="130"/>
        <v>0.02605</v>
      </c>
      <c r="BV319" s="49">
        <f t="shared" si="130"/>
        <v>0.02605</v>
      </c>
      <c r="BW319" s="49">
        <f t="shared" si="130"/>
        <v>0.02605</v>
      </c>
      <c r="BX319" s="49">
        <f t="shared" si="130"/>
        <v>0.02605</v>
      </c>
      <c r="BY319" s="49">
        <f t="shared" si="130"/>
        <v>0.02605</v>
      </c>
      <c r="BZ319" s="49">
        <f t="shared" si="130"/>
        <v>0.02605</v>
      </c>
      <c r="CA319" s="49">
        <f t="shared" si="130"/>
        <v>0.02605</v>
      </c>
      <c r="CB319" s="49">
        <f t="shared" si="130"/>
        <v>0.02605</v>
      </c>
      <c r="CC319" s="49">
        <f t="shared" si="130"/>
        <v>0.02605</v>
      </c>
      <c r="CD319" s="49">
        <f t="shared" si="130"/>
        <v>0.02605</v>
      </c>
      <c r="CE319" s="49">
        <f t="shared" si="130"/>
        <v>0.02605</v>
      </c>
      <c r="CF319" s="49">
        <f t="shared" si="130"/>
        <v>0.02605</v>
      </c>
      <c r="CG319" s="49">
        <f aca="true" t="shared" si="131" ref="CG319:CV319">0.0521/2</f>
        <v>0.02605</v>
      </c>
      <c r="CH319" s="49">
        <f t="shared" si="131"/>
        <v>0.02605</v>
      </c>
      <c r="CI319" s="49">
        <f t="shared" si="131"/>
        <v>0.02605</v>
      </c>
      <c r="CJ319" s="49">
        <f t="shared" si="131"/>
        <v>0.02605</v>
      </c>
      <c r="CK319" s="49">
        <f t="shared" si="131"/>
        <v>0.02605</v>
      </c>
      <c r="CL319" s="49">
        <f t="shared" si="131"/>
        <v>0.02605</v>
      </c>
      <c r="CM319" s="49">
        <f t="shared" si="131"/>
        <v>0.02605</v>
      </c>
      <c r="CN319" s="49">
        <f t="shared" si="131"/>
        <v>0.02605</v>
      </c>
      <c r="CO319" s="49">
        <f t="shared" si="131"/>
        <v>0.02605</v>
      </c>
      <c r="CP319" s="49">
        <f t="shared" si="131"/>
        <v>0.02605</v>
      </c>
      <c r="CQ319" s="49">
        <f t="shared" si="131"/>
        <v>0.02605</v>
      </c>
      <c r="CR319" s="49">
        <f t="shared" si="131"/>
        <v>0.02605</v>
      </c>
      <c r="CS319" s="49">
        <f t="shared" si="131"/>
        <v>0.02605</v>
      </c>
      <c r="CT319" s="49">
        <f t="shared" si="131"/>
        <v>0.02605</v>
      </c>
      <c r="CU319" s="49">
        <f t="shared" si="131"/>
        <v>0.02605</v>
      </c>
      <c r="CV319" s="49">
        <f t="shared" si="131"/>
        <v>0.02605</v>
      </c>
      <c r="CW319" s="49">
        <f aca="true" t="shared" si="132" ref="CW319:DL319">0.0521/2</f>
        <v>0.02605</v>
      </c>
      <c r="CX319" s="49">
        <f t="shared" si="132"/>
        <v>0.02605</v>
      </c>
      <c r="CY319" s="49">
        <f t="shared" si="132"/>
        <v>0.02605</v>
      </c>
      <c r="CZ319" s="49">
        <f t="shared" si="132"/>
        <v>0.02605</v>
      </c>
      <c r="DA319" s="49">
        <f t="shared" si="132"/>
        <v>0.02605</v>
      </c>
      <c r="DB319" s="49">
        <f t="shared" si="132"/>
        <v>0.02605</v>
      </c>
      <c r="DC319" s="49">
        <f t="shared" si="132"/>
        <v>0.02605</v>
      </c>
      <c r="DD319" s="49">
        <f t="shared" si="132"/>
        <v>0.02605</v>
      </c>
      <c r="DE319" s="49">
        <f t="shared" si="132"/>
        <v>0.02605</v>
      </c>
      <c r="DF319" s="49">
        <f t="shared" si="132"/>
        <v>0.02605</v>
      </c>
      <c r="DG319" s="49">
        <f t="shared" si="132"/>
        <v>0.02605</v>
      </c>
      <c r="DH319" s="49">
        <f t="shared" si="132"/>
        <v>0.02605</v>
      </c>
      <c r="DI319" s="49">
        <f t="shared" si="132"/>
        <v>0.02605</v>
      </c>
      <c r="DJ319" s="49">
        <f t="shared" si="132"/>
        <v>0.02605</v>
      </c>
      <c r="DK319" s="49">
        <f t="shared" si="132"/>
        <v>0.02605</v>
      </c>
      <c r="DL319" s="49">
        <f t="shared" si="132"/>
        <v>0.02605</v>
      </c>
      <c r="DM319" s="49">
        <f aca="true" t="shared" si="133" ref="DM319:EB319">0.0521/2</f>
        <v>0.02605</v>
      </c>
      <c r="DN319" s="49">
        <f t="shared" si="133"/>
        <v>0.02605</v>
      </c>
      <c r="DO319" s="49">
        <f t="shared" si="133"/>
        <v>0.02605</v>
      </c>
      <c r="DP319" s="49">
        <f t="shared" si="133"/>
        <v>0.02605</v>
      </c>
      <c r="DQ319" s="49">
        <f t="shared" si="133"/>
        <v>0.02605</v>
      </c>
      <c r="DR319" s="49">
        <f t="shared" si="133"/>
        <v>0.02605</v>
      </c>
      <c r="DS319" s="49">
        <f t="shared" si="133"/>
        <v>0.02605</v>
      </c>
      <c r="DT319" s="49">
        <f t="shared" si="133"/>
        <v>0.02605</v>
      </c>
      <c r="DU319" s="49">
        <f t="shared" si="133"/>
        <v>0.02605</v>
      </c>
      <c r="DV319" s="49">
        <f t="shared" si="133"/>
        <v>0.02605</v>
      </c>
      <c r="DW319" s="49">
        <f t="shared" si="133"/>
        <v>0.02605</v>
      </c>
      <c r="DX319" s="49">
        <f t="shared" si="133"/>
        <v>0.02605</v>
      </c>
      <c r="DY319" s="49">
        <f t="shared" si="133"/>
        <v>0.02605</v>
      </c>
      <c r="DZ319" s="49">
        <f t="shared" si="133"/>
        <v>0.02605</v>
      </c>
      <c r="EA319" s="49">
        <f t="shared" si="133"/>
        <v>0.02605</v>
      </c>
      <c r="EB319" s="49">
        <f t="shared" si="133"/>
        <v>0.02605</v>
      </c>
      <c r="EC319" s="49">
        <f aca="true" t="shared" si="134" ref="EC319:ER319">0.0521/2</f>
        <v>0.02605</v>
      </c>
      <c r="ED319" s="49">
        <f t="shared" si="134"/>
        <v>0.02605</v>
      </c>
      <c r="EE319" s="49">
        <f t="shared" si="134"/>
        <v>0.02605</v>
      </c>
      <c r="EF319" s="49">
        <f t="shared" si="134"/>
        <v>0.02605</v>
      </c>
      <c r="EG319" s="49">
        <f t="shared" si="134"/>
        <v>0.02605</v>
      </c>
      <c r="EH319" s="49">
        <f t="shared" si="134"/>
        <v>0.02605</v>
      </c>
      <c r="EI319" s="49">
        <f t="shared" si="134"/>
        <v>0.02605</v>
      </c>
      <c r="EJ319" s="49">
        <f t="shared" si="134"/>
        <v>0.02605</v>
      </c>
      <c r="EK319" s="49">
        <f t="shared" si="134"/>
        <v>0.02605</v>
      </c>
      <c r="EL319" s="49">
        <f t="shared" si="134"/>
        <v>0.02605</v>
      </c>
      <c r="EM319" s="49">
        <f t="shared" si="134"/>
        <v>0.02605</v>
      </c>
      <c r="EN319" s="49">
        <f t="shared" si="134"/>
        <v>0.02605</v>
      </c>
      <c r="EO319" s="49">
        <f t="shared" si="134"/>
        <v>0.02605</v>
      </c>
      <c r="EP319" s="49">
        <f t="shared" si="134"/>
        <v>0.02605</v>
      </c>
      <c r="EQ319" s="49">
        <f t="shared" si="134"/>
        <v>0.02605</v>
      </c>
      <c r="ER319" s="49">
        <f t="shared" si="134"/>
        <v>0.02605</v>
      </c>
      <c r="ES319" s="49">
        <f aca="true" t="shared" si="135" ref="ES319:FH319">0.0521/2</f>
        <v>0.02605</v>
      </c>
      <c r="ET319" s="49">
        <f t="shared" si="135"/>
        <v>0.02605</v>
      </c>
      <c r="EU319" s="49">
        <f t="shared" si="135"/>
        <v>0.02605</v>
      </c>
      <c r="EV319" s="49">
        <f t="shared" si="135"/>
        <v>0.02605</v>
      </c>
      <c r="EW319" s="49">
        <f t="shared" si="135"/>
        <v>0.02605</v>
      </c>
      <c r="EX319" s="49">
        <f t="shared" si="135"/>
        <v>0.02605</v>
      </c>
      <c r="EY319" s="49">
        <f t="shared" si="135"/>
        <v>0.02605</v>
      </c>
      <c r="EZ319" s="49">
        <f t="shared" si="135"/>
        <v>0.02605</v>
      </c>
      <c r="FA319" s="49">
        <f t="shared" si="135"/>
        <v>0.02605</v>
      </c>
      <c r="FB319" s="49">
        <f t="shared" si="135"/>
        <v>0.02605</v>
      </c>
      <c r="FC319" s="49">
        <f t="shared" si="135"/>
        <v>0.02605</v>
      </c>
      <c r="FD319" s="49">
        <f t="shared" si="135"/>
        <v>0.02605</v>
      </c>
      <c r="FE319" s="49">
        <f t="shared" si="135"/>
        <v>0.02605</v>
      </c>
      <c r="FF319" s="49">
        <f t="shared" si="135"/>
        <v>0.02605</v>
      </c>
      <c r="FG319" s="49">
        <f t="shared" si="135"/>
        <v>0.02605</v>
      </c>
      <c r="FH319" s="49">
        <f t="shared" si="135"/>
        <v>0.02605</v>
      </c>
      <c r="FI319" s="49">
        <f aca="true" t="shared" si="136" ref="FI319:FX319">0.0521/2</f>
        <v>0.02605</v>
      </c>
      <c r="FJ319" s="49">
        <f t="shared" si="136"/>
        <v>0.02605</v>
      </c>
      <c r="FK319" s="49">
        <f t="shared" si="136"/>
        <v>0.02605</v>
      </c>
      <c r="FL319" s="49">
        <f t="shared" si="136"/>
        <v>0.02605</v>
      </c>
      <c r="FM319" s="49">
        <f t="shared" si="136"/>
        <v>0.02605</v>
      </c>
      <c r="FN319" s="49">
        <f t="shared" si="136"/>
        <v>0.02605</v>
      </c>
      <c r="FO319" s="49">
        <f t="shared" si="136"/>
        <v>0.02605</v>
      </c>
      <c r="FP319" s="49">
        <f t="shared" si="136"/>
        <v>0.02605</v>
      </c>
      <c r="FQ319" s="49">
        <f t="shared" si="136"/>
        <v>0.02605</v>
      </c>
      <c r="FR319" s="49">
        <f t="shared" si="136"/>
        <v>0.02605</v>
      </c>
      <c r="FS319" s="49">
        <f t="shared" si="136"/>
        <v>0.02605</v>
      </c>
      <c r="FT319" s="49">
        <f t="shared" si="136"/>
        <v>0.02605</v>
      </c>
      <c r="FU319" s="49">
        <f t="shared" si="136"/>
        <v>0.02605</v>
      </c>
      <c r="FV319" s="49">
        <f t="shared" si="136"/>
        <v>0.02605</v>
      </c>
      <c r="FW319" s="49">
        <f t="shared" si="136"/>
        <v>0.02605</v>
      </c>
      <c r="FX319" s="49">
        <f t="shared" si="136"/>
        <v>0.02605</v>
      </c>
      <c r="FY319" s="49">
        <f aca="true" t="shared" si="137" ref="FY319:GN319">0.0521/2</f>
        <v>0.02605</v>
      </c>
      <c r="FZ319" s="49">
        <f t="shared" si="137"/>
        <v>0.02605</v>
      </c>
      <c r="GA319" s="49">
        <f t="shared" si="137"/>
        <v>0.02605</v>
      </c>
      <c r="GB319" s="49">
        <f t="shared" si="137"/>
        <v>0.02605</v>
      </c>
      <c r="GC319" s="49">
        <f t="shared" si="137"/>
        <v>0.02605</v>
      </c>
      <c r="GD319" s="49">
        <f t="shared" si="137"/>
        <v>0.02605</v>
      </c>
      <c r="GE319" s="49">
        <f t="shared" si="137"/>
        <v>0.02605</v>
      </c>
      <c r="GF319" s="49">
        <f t="shared" si="137"/>
        <v>0.02605</v>
      </c>
      <c r="GG319" s="49">
        <f t="shared" si="137"/>
        <v>0.02605</v>
      </c>
      <c r="GH319" s="49">
        <f t="shared" si="137"/>
        <v>0.02605</v>
      </c>
      <c r="GI319" s="49">
        <f t="shared" si="137"/>
        <v>0.02605</v>
      </c>
      <c r="GJ319" s="49">
        <f t="shared" si="137"/>
        <v>0.02605</v>
      </c>
      <c r="GK319" s="49">
        <f t="shared" si="137"/>
        <v>0.02605</v>
      </c>
      <c r="GL319" s="49">
        <f t="shared" si="137"/>
        <v>0.02605</v>
      </c>
      <c r="GM319" s="49">
        <f t="shared" si="137"/>
        <v>0.02605</v>
      </c>
      <c r="GN319" s="49">
        <f t="shared" si="137"/>
        <v>0.02605</v>
      </c>
      <c r="GO319" s="49">
        <f aca="true" t="shared" si="138" ref="GO319:HD319">0.0521/2</f>
        <v>0.02605</v>
      </c>
      <c r="GP319" s="49">
        <f t="shared" si="138"/>
        <v>0.02605</v>
      </c>
      <c r="GQ319" s="49">
        <f t="shared" si="138"/>
        <v>0.02605</v>
      </c>
      <c r="GR319" s="49">
        <f t="shared" si="138"/>
        <v>0.02605</v>
      </c>
      <c r="GS319" s="49">
        <f t="shared" si="138"/>
        <v>0.02605</v>
      </c>
      <c r="GT319" s="49">
        <f t="shared" si="138"/>
        <v>0.02605</v>
      </c>
      <c r="GU319" s="49">
        <f t="shared" si="138"/>
        <v>0.02605</v>
      </c>
      <c r="GV319" s="49">
        <f t="shared" si="138"/>
        <v>0.02605</v>
      </c>
      <c r="GW319" s="49">
        <f t="shared" si="138"/>
        <v>0.02605</v>
      </c>
      <c r="GX319" s="49">
        <f t="shared" si="138"/>
        <v>0.02605</v>
      </c>
      <c r="GY319" s="49">
        <f t="shared" si="138"/>
        <v>0.02605</v>
      </c>
      <c r="GZ319" s="49">
        <f t="shared" si="138"/>
        <v>0.02605</v>
      </c>
      <c r="HA319" s="49">
        <f t="shared" si="138"/>
        <v>0.02605</v>
      </c>
      <c r="HB319" s="49">
        <f t="shared" si="138"/>
        <v>0.02605</v>
      </c>
      <c r="HC319" s="49">
        <f t="shared" si="138"/>
        <v>0.02605</v>
      </c>
      <c r="HD319" s="49">
        <f t="shared" si="138"/>
        <v>0.02605</v>
      </c>
      <c r="HE319" s="49">
        <f aca="true" t="shared" si="139" ref="HE319:HT319">0.0521/2</f>
        <v>0.02605</v>
      </c>
      <c r="HF319" s="49">
        <f t="shared" si="139"/>
        <v>0.02605</v>
      </c>
      <c r="HG319" s="49">
        <f t="shared" si="139"/>
        <v>0.02605</v>
      </c>
      <c r="HH319" s="49">
        <f t="shared" si="139"/>
        <v>0.02605</v>
      </c>
      <c r="HI319" s="49">
        <f t="shared" si="139"/>
        <v>0.02605</v>
      </c>
      <c r="HJ319" s="49">
        <f t="shared" si="139"/>
        <v>0.02605</v>
      </c>
      <c r="HK319" s="49">
        <f t="shared" si="139"/>
        <v>0.02605</v>
      </c>
      <c r="HL319" s="49">
        <f t="shared" si="139"/>
        <v>0.02605</v>
      </c>
      <c r="HM319" s="49">
        <f t="shared" si="139"/>
        <v>0.02605</v>
      </c>
      <c r="HN319" s="49">
        <f t="shared" si="139"/>
        <v>0.02605</v>
      </c>
      <c r="HO319" s="49">
        <f t="shared" si="139"/>
        <v>0.02605</v>
      </c>
      <c r="HP319" s="49">
        <f t="shared" si="139"/>
        <v>0.02605</v>
      </c>
      <c r="HQ319" s="49">
        <f t="shared" si="139"/>
        <v>0.02605</v>
      </c>
      <c r="HR319" s="49">
        <f t="shared" si="139"/>
        <v>0.02605</v>
      </c>
      <c r="HS319" s="49">
        <f t="shared" si="139"/>
        <v>0.02605</v>
      </c>
      <c r="HT319" s="49">
        <f t="shared" si="139"/>
        <v>0.02605</v>
      </c>
      <c r="HU319" s="49">
        <f aca="true" t="shared" si="140" ref="HU319:IH319">0.0521/2</f>
        <v>0.02605</v>
      </c>
      <c r="HV319" s="49">
        <f t="shared" si="140"/>
        <v>0.02605</v>
      </c>
      <c r="HW319" s="49">
        <f t="shared" si="140"/>
        <v>0.02605</v>
      </c>
      <c r="HX319" s="49">
        <f t="shared" si="140"/>
        <v>0.02605</v>
      </c>
      <c r="HY319" s="49">
        <f t="shared" si="140"/>
        <v>0.02605</v>
      </c>
      <c r="HZ319" s="49">
        <f t="shared" si="140"/>
        <v>0.02605</v>
      </c>
      <c r="IA319" s="49">
        <f t="shared" si="140"/>
        <v>0.02605</v>
      </c>
      <c r="IB319" s="49">
        <f t="shared" si="140"/>
        <v>0.02605</v>
      </c>
      <c r="IC319" s="49">
        <f t="shared" si="140"/>
        <v>0.02605</v>
      </c>
      <c r="ID319" s="49">
        <f t="shared" si="140"/>
        <v>0.02605</v>
      </c>
      <c r="IE319" s="49">
        <f t="shared" si="140"/>
        <v>0.02605</v>
      </c>
      <c r="IF319" s="49">
        <f t="shared" si="140"/>
        <v>0.02605</v>
      </c>
      <c r="IG319" s="49">
        <f t="shared" si="140"/>
        <v>0.02605</v>
      </c>
      <c r="IH319" s="49">
        <f t="shared" si="140"/>
        <v>0.02605</v>
      </c>
      <c r="II319"/>
      <c r="IJ319"/>
      <c r="IK319"/>
      <c r="IL319"/>
      <c r="IM319"/>
      <c r="IN319"/>
      <c r="IO319"/>
      <c r="IP319"/>
      <c r="IQ319"/>
      <c r="IR319"/>
      <c r="IS319"/>
      <c r="IT319"/>
      <c r="IU319"/>
      <c r="IV319"/>
    </row>
    <row r="320" spans="2:242" ht="12.75">
      <c r="B320" s="49" t="s">
        <v>128</v>
      </c>
      <c r="C320" s="48">
        <v>80</v>
      </c>
      <c r="D320" s="48">
        <f>C$320+0.25</f>
        <v>80.25</v>
      </c>
      <c r="E320" s="48">
        <f aca="true" t="shared" si="141" ref="E320:T320">D$320+0.25</f>
        <v>80.5</v>
      </c>
      <c r="F320" s="48">
        <f t="shared" si="141"/>
        <v>80.75</v>
      </c>
      <c r="G320" s="48">
        <f t="shared" si="141"/>
        <v>81</v>
      </c>
      <c r="H320" s="48">
        <f t="shared" si="141"/>
        <v>81.25</v>
      </c>
      <c r="I320" s="48">
        <f t="shared" si="141"/>
        <v>81.5</v>
      </c>
      <c r="J320" s="48">
        <f t="shared" si="141"/>
        <v>81.75</v>
      </c>
      <c r="K320" s="48">
        <f t="shared" si="141"/>
        <v>82</v>
      </c>
      <c r="L320" s="48">
        <f t="shared" si="141"/>
        <v>82.25</v>
      </c>
      <c r="M320" s="48">
        <f t="shared" si="141"/>
        <v>82.5</v>
      </c>
      <c r="N320" s="48">
        <f t="shared" si="141"/>
        <v>82.75</v>
      </c>
      <c r="O320" s="48">
        <f t="shared" si="141"/>
        <v>83</v>
      </c>
      <c r="P320" s="48">
        <f t="shared" si="141"/>
        <v>83.25</v>
      </c>
      <c r="Q320" s="48">
        <f t="shared" si="141"/>
        <v>83.5</v>
      </c>
      <c r="R320" s="48">
        <f t="shared" si="141"/>
        <v>83.75</v>
      </c>
      <c r="S320" s="48">
        <f t="shared" si="141"/>
        <v>84</v>
      </c>
      <c r="T320" s="48">
        <f t="shared" si="141"/>
        <v>84.25</v>
      </c>
      <c r="U320" s="48">
        <f aca="true" t="shared" si="142" ref="U320:AJ320">T$320+0.25</f>
        <v>84.5</v>
      </c>
      <c r="V320" s="48">
        <f t="shared" si="142"/>
        <v>84.75</v>
      </c>
      <c r="W320" s="48">
        <f t="shared" si="142"/>
        <v>85</v>
      </c>
      <c r="X320" s="48">
        <f t="shared" si="142"/>
        <v>85.25</v>
      </c>
      <c r="Y320" s="48">
        <f t="shared" si="142"/>
        <v>85.5</v>
      </c>
      <c r="Z320" s="48">
        <f t="shared" si="142"/>
        <v>85.75</v>
      </c>
      <c r="AA320" s="48">
        <f t="shared" si="142"/>
        <v>86</v>
      </c>
      <c r="AB320" s="48">
        <f t="shared" si="142"/>
        <v>86.25</v>
      </c>
      <c r="AC320" s="48">
        <f t="shared" si="142"/>
        <v>86.5</v>
      </c>
      <c r="AD320" s="48">
        <f t="shared" si="142"/>
        <v>86.75</v>
      </c>
      <c r="AE320" s="48">
        <f t="shared" si="142"/>
        <v>87</v>
      </c>
      <c r="AF320" s="48">
        <f t="shared" si="142"/>
        <v>87.25</v>
      </c>
      <c r="AG320" s="48">
        <f t="shared" si="142"/>
        <v>87.5</v>
      </c>
      <c r="AH320" s="48">
        <f t="shared" si="142"/>
        <v>87.75</v>
      </c>
      <c r="AI320" s="48">
        <f t="shared" si="142"/>
        <v>88</v>
      </c>
      <c r="AJ320" s="48">
        <f t="shared" si="142"/>
        <v>88.25</v>
      </c>
      <c r="AK320" s="48">
        <f aca="true" t="shared" si="143" ref="AK320:AZ320">AJ$320+0.25</f>
        <v>88.5</v>
      </c>
      <c r="AL320" s="48">
        <f t="shared" si="143"/>
        <v>88.75</v>
      </c>
      <c r="AM320" s="48">
        <f t="shared" si="143"/>
        <v>89</v>
      </c>
      <c r="AN320" s="48">
        <f t="shared" si="143"/>
        <v>89.25</v>
      </c>
      <c r="AO320" s="48">
        <f t="shared" si="143"/>
        <v>89.5</v>
      </c>
      <c r="AP320" s="48">
        <f t="shared" si="143"/>
        <v>89.75</v>
      </c>
      <c r="AQ320" s="48">
        <f t="shared" si="143"/>
        <v>90</v>
      </c>
      <c r="AR320" s="48">
        <f t="shared" si="143"/>
        <v>90.25</v>
      </c>
      <c r="AS320" s="48">
        <f t="shared" si="143"/>
        <v>90.5</v>
      </c>
      <c r="AT320" s="48">
        <f t="shared" si="143"/>
        <v>90.75</v>
      </c>
      <c r="AU320" s="48">
        <f t="shared" si="143"/>
        <v>91</v>
      </c>
      <c r="AV320" s="48">
        <f t="shared" si="143"/>
        <v>91.25</v>
      </c>
      <c r="AW320" s="48">
        <f t="shared" si="143"/>
        <v>91.5</v>
      </c>
      <c r="AX320" s="48">
        <f t="shared" si="143"/>
        <v>91.75</v>
      </c>
      <c r="AY320" s="48">
        <f t="shared" si="143"/>
        <v>92</v>
      </c>
      <c r="AZ320" s="48">
        <f t="shared" si="143"/>
        <v>92.25</v>
      </c>
      <c r="BA320" s="48">
        <f aca="true" t="shared" si="144" ref="BA320:BP320">AZ$320+0.25</f>
        <v>92.5</v>
      </c>
      <c r="BB320" s="48">
        <f t="shared" si="144"/>
        <v>92.75</v>
      </c>
      <c r="BC320" s="48">
        <f t="shared" si="144"/>
        <v>93</v>
      </c>
      <c r="BD320" s="48">
        <f t="shared" si="144"/>
        <v>93.25</v>
      </c>
      <c r="BE320" s="48">
        <f t="shared" si="144"/>
        <v>93.5</v>
      </c>
      <c r="BF320" s="48">
        <f t="shared" si="144"/>
        <v>93.75</v>
      </c>
      <c r="BG320" s="48">
        <f t="shared" si="144"/>
        <v>94</v>
      </c>
      <c r="BH320" s="48">
        <f t="shared" si="144"/>
        <v>94.25</v>
      </c>
      <c r="BI320" s="48">
        <f t="shared" si="144"/>
        <v>94.5</v>
      </c>
      <c r="BJ320" s="48">
        <f t="shared" si="144"/>
        <v>94.75</v>
      </c>
      <c r="BK320" s="48">
        <f t="shared" si="144"/>
        <v>95</v>
      </c>
      <c r="BL320" s="48">
        <f t="shared" si="144"/>
        <v>95.25</v>
      </c>
      <c r="BM320" s="48">
        <f t="shared" si="144"/>
        <v>95.5</v>
      </c>
      <c r="BN320" s="48">
        <f t="shared" si="144"/>
        <v>95.75</v>
      </c>
      <c r="BO320" s="48">
        <f t="shared" si="144"/>
        <v>96</v>
      </c>
      <c r="BP320" s="48">
        <f t="shared" si="144"/>
        <v>96.25</v>
      </c>
      <c r="BQ320" s="48">
        <f aca="true" t="shared" si="145" ref="BQ320:CF320">BP$320+0.25</f>
        <v>96.5</v>
      </c>
      <c r="BR320" s="48">
        <f t="shared" si="145"/>
        <v>96.75</v>
      </c>
      <c r="BS320" s="48">
        <f t="shared" si="145"/>
        <v>97</v>
      </c>
      <c r="BT320" s="48">
        <f t="shared" si="145"/>
        <v>97.25</v>
      </c>
      <c r="BU320" s="48">
        <f t="shared" si="145"/>
        <v>97.5</v>
      </c>
      <c r="BV320" s="48">
        <f t="shared" si="145"/>
        <v>97.75</v>
      </c>
      <c r="BW320" s="48">
        <f t="shared" si="145"/>
        <v>98</v>
      </c>
      <c r="BX320" s="48">
        <f t="shared" si="145"/>
        <v>98.25</v>
      </c>
      <c r="BY320" s="48">
        <f t="shared" si="145"/>
        <v>98.5</v>
      </c>
      <c r="BZ320" s="48">
        <f t="shared" si="145"/>
        <v>98.75</v>
      </c>
      <c r="CA320" s="48">
        <f t="shared" si="145"/>
        <v>99</v>
      </c>
      <c r="CB320" s="48">
        <f t="shared" si="145"/>
        <v>99.25</v>
      </c>
      <c r="CC320" s="48">
        <f t="shared" si="145"/>
        <v>99.5</v>
      </c>
      <c r="CD320" s="48">
        <f t="shared" si="145"/>
        <v>99.75</v>
      </c>
      <c r="CE320" s="48">
        <f t="shared" si="145"/>
        <v>100</v>
      </c>
      <c r="CF320" s="48">
        <f t="shared" si="145"/>
        <v>100.25</v>
      </c>
      <c r="CG320" s="48">
        <f aca="true" t="shared" si="146" ref="CG320:CV320">CF$320+0.25</f>
        <v>100.5</v>
      </c>
      <c r="CH320" s="48">
        <f t="shared" si="146"/>
        <v>100.75</v>
      </c>
      <c r="CI320" s="48">
        <f t="shared" si="146"/>
        <v>101</v>
      </c>
      <c r="CJ320" s="48">
        <f t="shared" si="146"/>
        <v>101.25</v>
      </c>
      <c r="CK320" s="48">
        <f t="shared" si="146"/>
        <v>101.5</v>
      </c>
      <c r="CL320" s="48">
        <f t="shared" si="146"/>
        <v>101.75</v>
      </c>
      <c r="CM320" s="48">
        <f t="shared" si="146"/>
        <v>102</v>
      </c>
      <c r="CN320" s="48">
        <f t="shared" si="146"/>
        <v>102.25</v>
      </c>
      <c r="CO320" s="48">
        <f t="shared" si="146"/>
        <v>102.5</v>
      </c>
      <c r="CP320" s="48">
        <f t="shared" si="146"/>
        <v>102.75</v>
      </c>
      <c r="CQ320" s="48">
        <f t="shared" si="146"/>
        <v>103</v>
      </c>
      <c r="CR320" s="48">
        <f t="shared" si="146"/>
        <v>103.25</v>
      </c>
      <c r="CS320" s="48">
        <f t="shared" si="146"/>
        <v>103.5</v>
      </c>
      <c r="CT320" s="48">
        <f t="shared" si="146"/>
        <v>103.75</v>
      </c>
      <c r="CU320" s="48">
        <f t="shared" si="146"/>
        <v>104</v>
      </c>
      <c r="CV320" s="48">
        <f t="shared" si="146"/>
        <v>104.25</v>
      </c>
      <c r="CW320" s="48">
        <f aca="true" t="shared" si="147" ref="CW320:DL320">CV$320+0.25</f>
        <v>104.5</v>
      </c>
      <c r="CX320" s="48">
        <f t="shared" si="147"/>
        <v>104.75</v>
      </c>
      <c r="CY320" s="48">
        <f t="shared" si="147"/>
        <v>105</v>
      </c>
      <c r="CZ320" s="48">
        <f t="shared" si="147"/>
        <v>105.25</v>
      </c>
      <c r="DA320" s="48">
        <f t="shared" si="147"/>
        <v>105.5</v>
      </c>
      <c r="DB320" s="48">
        <f t="shared" si="147"/>
        <v>105.75</v>
      </c>
      <c r="DC320" s="48">
        <f t="shared" si="147"/>
        <v>106</v>
      </c>
      <c r="DD320" s="48">
        <f t="shared" si="147"/>
        <v>106.25</v>
      </c>
      <c r="DE320" s="48">
        <f t="shared" si="147"/>
        <v>106.5</v>
      </c>
      <c r="DF320" s="48">
        <f t="shared" si="147"/>
        <v>106.75</v>
      </c>
      <c r="DG320" s="48">
        <f t="shared" si="147"/>
        <v>107</v>
      </c>
      <c r="DH320" s="48">
        <f t="shared" si="147"/>
        <v>107.25</v>
      </c>
      <c r="DI320" s="48">
        <f t="shared" si="147"/>
        <v>107.5</v>
      </c>
      <c r="DJ320" s="48">
        <f t="shared" si="147"/>
        <v>107.75</v>
      </c>
      <c r="DK320" s="48">
        <f t="shared" si="147"/>
        <v>108</v>
      </c>
      <c r="DL320" s="48">
        <f t="shared" si="147"/>
        <v>108.25</v>
      </c>
      <c r="DM320" s="48">
        <f aca="true" t="shared" si="148" ref="DM320:EB320">DL$320+0.25</f>
        <v>108.5</v>
      </c>
      <c r="DN320" s="48">
        <f t="shared" si="148"/>
        <v>108.75</v>
      </c>
      <c r="DO320" s="48">
        <f t="shared" si="148"/>
        <v>109</v>
      </c>
      <c r="DP320" s="48">
        <f t="shared" si="148"/>
        <v>109.25</v>
      </c>
      <c r="DQ320" s="48">
        <f t="shared" si="148"/>
        <v>109.5</v>
      </c>
      <c r="DR320" s="48">
        <f t="shared" si="148"/>
        <v>109.75</v>
      </c>
      <c r="DS320" s="48">
        <f t="shared" si="148"/>
        <v>110</v>
      </c>
      <c r="DT320" s="48">
        <f t="shared" si="148"/>
        <v>110.25</v>
      </c>
      <c r="DU320" s="48">
        <f t="shared" si="148"/>
        <v>110.5</v>
      </c>
      <c r="DV320" s="48">
        <f t="shared" si="148"/>
        <v>110.75</v>
      </c>
      <c r="DW320" s="48">
        <f t="shared" si="148"/>
        <v>111</v>
      </c>
      <c r="DX320" s="48">
        <f t="shared" si="148"/>
        <v>111.25</v>
      </c>
      <c r="DY320" s="48">
        <f t="shared" si="148"/>
        <v>111.5</v>
      </c>
      <c r="DZ320" s="48">
        <f t="shared" si="148"/>
        <v>111.75</v>
      </c>
      <c r="EA320" s="48">
        <f t="shared" si="148"/>
        <v>112</v>
      </c>
      <c r="EB320" s="48">
        <f t="shared" si="148"/>
        <v>112.25</v>
      </c>
      <c r="EC320" s="48">
        <f aca="true" t="shared" si="149" ref="EC320:ER320">EB$320+0.25</f>
        <v>112.5</v>
      </c>
      <c r="ED320" s="48">
        <f t="shared" si="149"/>
        <v>112.75</v>
      </c>
      <c r="EE320" s="48">
        <f t="shared" si="149"/>
        <v>113</v>
      </c>
      <c r="EF320" s="48">
        <f t="shared" si="149"/>
        <v>113.25</v>
      </c>
      <c r="EG320" s="48">
        <f t="shared" si="149"/>
        <v>113.5</v>
      </c>
      <c r="EH320" s="48">
        <f t="shared" si="149"/>
        <v>113.75</v>
      </c>
      <c r="EI320" s="48">
        <f t="shared" si="149"/>
        <v>114</v>
      </c>
      <c r="EJ320" s="48">
        <f t="shared" si="149"/>
        <v>114.25</v>
      </c>
      <c r="EK320" s="48">
        <f t="shared" si="149"/>
        <v>114.5</v>
      </c>
      <c r="EL320" s="48">
        <f t="shared" si="149"/>
        <v>114.75</v>
      </c>
      <c r="EM320" s="48">
        <f t="shared" si="149"/>
        <v>115</v>
      </c>
      <c r="EN320" s="48">
        <f t="shared" si="149"/>
        <v>115.25</v>
      </c>
      <c r="EO320" s="48">
        <f t="shared" si="149"/>
        <v>115.5</v>
      </c>
      <c r="EP320" s="48">
        <f t="shared" si="149"/>
        <v>115.75</v>
      </c>
      <c r="EQ320" s="48">
        <f t="shared" si="149"/>
        <v>116</v>
      </c>
      <c r="ER320" s="48">
        <f t="shared" si="149"/>
        <v>116.25</v>
      </c>
      <c r="ES320" s="48">
        <f aca="true" t="shared" si="150" ref="ES320:FH320">ER$320+0.25</f>
        <v>116.5</v>
      </c>
      <c r="ET320" s="48">
        <f t="shared" si="150"/>
        <v>116.75</v>
      </c>
      <c r="EU320" s="48">
        <f t="shared" si="150"/>
        <v>117</v>
      </c>
      <c r="EV320" s="48">
        <f t="shared" si="150"/>
        <v>117.25</v>
      </c>
      <c r="EW320" s="48">
        <f t="shared" si="150"/>
        <v>117.5</v>
      </c>
      <c r="EX320" s="48">
        <f t="shared" si="150"/>
        <v>117.75</v>
      </c>
      <c r="EY320" s="48">
        <f t="shared" si="150"/>
        <v>118</v>
      </c>
      <c r="EZ320" s="48">
        <f t="shared" si="150"/>
        <v>118.25</v>
      </c>
      <c r="FA320" s="48">
        <f t="shared" si="150"/>
        <v>118.5</v>
      </c>
      <c r="FB320" s="48">
        <f t="shared" si="150"/>
        <v>118.75</v>
      </c>
      <c r="FC320" s="48">
        <f t="shared" si="150"/>
        <v>119</v>
      </c>
      <c r="FD320" s="48">
        <f t="shared" si="150"/>
        <v>119.25</v>
      </c>
      <c r="FE320" s="48">
        <f t="shared" si="150"/>
        <v>119.5</v>
      </c>
      <c r="FF320" s="48">
        <f t="shared" si="150"/>
        <v>119.75</v>
      </c>
      <c r="FG320" s="48">
        <f t="shared" si="150"/>
        <v>120</v>
      </c>
      <c r="FH320" s="48">
        <f t="shared" si="150"/>
        <v>120.25</v>
      </c>
      <c r="FI320" s="48">
        <f aca="true" t="shared" si="151" ref="FI320:FX320">FH$320+0.25</f>
        <v>120.5</v>
      </c>
      <c r="FJ320" s="48">
        <f t="shared" si="151"/>
        <v>120.75</v>
      </c>
      <c r="FK320" s="48">
        <f t="shared" si="151"/>
        <v>121</v>
      </c>
      <c r="FL320" s="48">
        <f t="shared" si="151"/>
        <v>121.25</v>
      </c>
      <c r="FM320" s="48">
        <f t="shared" si="151"/>
        <v>121.5</v>
      </c>
      <c r="FN320" s="48">
        <f t="shared" si="151"/>
        <v>121.75</v>
      </c>
      <c r="FO320" s="48">
        <f t="shared" si="151"/>
        <v>122</v>
      </c>
      <c r="FP320" s="48">
        <f t="shared" si="151"/>
        <v>122.25</v>
      </c>
      <c r="FQ320" s="48">
        <f t="shared" si="151"/>
        <v>122.5</v>
      </c>
      <c r="FR320" s="48">
        <f t="shared" si="151"/>
        <v>122.75</v>
      </c>
      <c r="FS320" s="48">
        <f t="shared" si="151"/>
        <v>123</v>
      </c>
      <c r="FT320" s="48">
        <f t="shared" si="151"/>
        <v>123.25</v>
      </c>
      <c r="FU320" s="48">
        <f t="shared" si="151"/>
        <v>123.5</v>
      </c>
      <c r="FV320" s="48">
        <f t="shared" si="151"/>
        <v>123.75</v>
      </c>
      <c r="FW320" s="48">
        <f t="shared" si="151"/>
        <v>124</v>
      </c>
      <c r="FX320" s="48">
        <f t="shared" si="151"/>
        <v>124.25</v>
      </c>
      <c r="FY320" s="48">
        <f aca="true" t="shared" si="152" ref="FY320:GN320">FX$320+0.25</f>
        <v>124.5</v>
      </c>
      <c r="FZ320" s="48">
        <f t="shared" si="152"/>
        <v>124.75</v>
      </c>
      <c r="GA320" s="48">
        <f t="shared" si="152"/>
        <v>125</v>
      </c>
      <c r="GB320" s="48">
        <f t="shared" si="152"/>
        <v>125.25</v>
      </c>
      <c r="GC320" s="48">
        <f t="shared" si="152"/>
        <v>125.5</v>
      </c>
      <c r="GD320" s="48">
        <f t="shared" si="152"/>
        <v>125.75</v>
      </c>
      <c r="GE320" s="48">
        <f t="shared" si="152"/>
        <v>126</v>
      </c>
      <c r="GF320" s="48">
        <f t="shared" si="152"/>
        <v>126.25</v>
      </c>
      <c r="GG320" s="48">
        <f t="shared" si="152"/>
        <v>126.5</v>
      </c>
      <c r="GH320" s="48">
        <f t="shared" si="152"/>
        <v>126.75</v>
      </c>
      <c r="GI320" s="48">
        <f t="shared" si="152"/>
        <v>127</v>
      </c>
      <c r="GJ320" s="48">
        <f t="shared" si="152"/>
        <v>127.25</v>
      </c>
      <c r="GK320" s="48">
        <f t="shared" si="152"/>
        <v>127.5</v>
      </c>
      <c r="GL320" s="48">
        <f t="shared" si="152"/>
        <v>127.75</v>
      </c>
      <c r="GM320" s="48">
        <f t="shared" si="152"/>
        <v>128</v>
      </c>
      <c r="GN320" s="48">
        <f t="shared" si="152"/>
        <v>128.25</v>
      </c>
      <c r="GO320" s="48">
        <f aca="true" t="shared" si="153" ref="GO320:HD320">GN$320+0.25</f>
        <v>128.5</v>
      </c>
      <c r="GP320" s="48">
        <f t="shared" si="153"/>
        <v>128.75</v>
      </c>
      <c r="GQ320" s="48">
        <f t="shared" si="153"/>
        <v>129</v>
      </c>
      <c r="GR320" s="48">
        <f t="shared" si="153"/>
        <v>129.25</v>
      </c>
      <c r="GS320" s="48">
        <f t="shared" si="153"/>
        <v>129.5</v>
      </c>
      <c r="GT320" s="48">
        <f t="shared" si="153"/>
        <v>129.75</v>
      </c>
      <c r="GU320" s="48">
        <f t="shared" si="153"/>
        <v>130</v>
      </c>
      <c r="GV320" s="48">
        <f t="shared" si="153"/>
        <v>130.25</v>
      </c>
      <c r="GW320" s="48">
        <f t="shared" si="153"/>
        <v>130.5</v>
      </c>
      <c r="GX320" s="48">
        <f t="shared" si="153"/>
        <v>130.75</v>
      </c>
      <c r="GY320" s="48">
        <f t="shared" si="153"/>
        <v>131</v>
      </c>
      <c r="GZ320" s="48">
        <f t="shared" si="153"/>
        <v>131.25</v>
      </c>
      <c r="HA320" s="48">
        <f t="shared" si="153"/>
        <v>131.5</v>
      </c>
      <c r="HB320" s="48">
        <f t="shared" si="153"/>
        <v>131.75</v>
      </c>
      <c r="HC320" s="48">
        <f t="shared" si="153"/>
        <v>132</v>
      </c>
      <c r="HD320" s="48">
        <f t="shared" si="153"/>
        <v>132.25</v>
      </c>
      <c r="HE320" s="48">
        <f aca="true" t="shared" si="154" ref="HE320:HT320">HD$320+0.25</f>
        <v>132.5</v>
      </c>
      <c r="HF320" s="48">
        <f t="shared" si="154"/>
        <v>132.75</v>
      </c>
      <c r="HG320" s="48">
        <f t="shared" si="154"/>
        <v>133</v>
      </c>
      <c r="HH320" s="48">
        <f t="shared" si="154"/>
        <v>133.25</v>
      </c>
      <c r="HI320" s="48">
        <f t="shared" si="154"/>
        <v>133.5</v>
      </c>
      <c r="HJ320" s="48">
        <f t="shared" si="154"/>
        <v>133.75</v>
      </c>
      <c r="HK320" s="48">
        <f t="shared" si="154"/>
        <v>134</v>
      </c>
      <c r="HL320" s="48">
        <f t="shared" si="154"/>
        <v>134.25</v>
      </c>
      <c r="HM320" s="48">
        <f t="shared" si="154"/>
        <v>134.5</v>
      </c>
      <c r="HN320" s="48">
        <f t="shared" si="154"/>
        <v>134.75</v>
      </c>
      <c r="HO320" s="48">
        <f t="shared" si="154"/>
        <v>135</v>
      </c>
      <c r="HP320" s="48">
        <f t="shared" si="154"/>
        <v>135.25</v>
      </c>
      <c r="HQ320" s="48">
        <f t="shared" si="154"/>
        <v>135.5</v>
      </c>
      <c r="HR320" s="48">
        <f t="shared" si="154"/>
        <v>135.75</v>
      </c>
      <c r="HS320" s="48">
        <f t="shared" si="154"/>
        <v>136</v>
      </c>
      <c r="HT320" s="48">
        <f t="shared" si="154"/>
        <v>136.25</v>
      </c>
      <c r="HU320" s="48">
        <f aca="true" t="shared" si="155" ref="HU320:IH320">HT$320+0.25</f>
        <v>136.5</v>
      </c>
      <c r="HV320" s="48">
        <f t="shared" si="155"/>
        <v>136.75</v>
      </c>
      <c r="HW320" s="48">
        <f t="shared" si="155"/>
        <v>137</v>
      </c>
      <c r="HX320" s="48">
        <f t="shared" si="155"/>
        <v>137.25</v>
      </c>
      <c r="HY320" s="48">
        <f t="shared" si="155"/>
        <v>137.5</v>
      </c>
      <c r="HZ320" s="48">
        <f t="shared" si="155"/>
        <v>137.75</v>
      </c>
      <c r="IA320" s="48">
        <f t="shared" si="155"/>
        <v>138</v>
      </c>
      <c r="IB320" s="48">
        <f t="shared" si="155"/>
        <v>138.25</v>
      </c>
      <c r="IC320" s="48">
        <f t="shared" si="155"/>
        <v>138.5</v>
      </c>
      <c r="ID320" s="48">
        <f t="shared" si="155"/>
        <v>138.75</v>
      </c>
      <c r="IE320" s="48">
        <f t="shared" si="155"/>
        <v>139</v>
      </c>
      <c r="IF320" s="48">
        <f t="shared" si="155"/>
        <v>139.25</v>
      </c>
      <c r="IG320" s="48">
        <f t="shared" si="155"/>
        <v>139.5</v>
      </c>
      <c r="IH320" s="48">
        <f t="shared" si="155"/>
        <v>139.75</v>
      </c>
    </row>
    <row r="321" spans="2:256" s="47" customFormat="1" ht="12.75">
      <c r="B321" s="47" t="s">
        <v>130</v>
      </c>
      <c r="C321" s="47">
        <v>100</v>
      </c>
      <c r="D321" s="47">
        <v>100</v>
      </c>
      <c r="E321" s="47">
        <v>100</v>
      </c>
      <c r="F321" s="47">
        <v>100</v>
      </c>
      <c r="G321" s="47">
        <v>100</v>
      </c>
      <c r="H321" s="47">
        <v>100</v>
      </c>
      <c r="I321" s="47">
        <v>100</v>
      </c>
      <c r="J321" s="47">
        <v>100</v>
      </c>
      <c r="K321" s="47">
        <v>100</v>
      </c>
      <c r="L321" s="47">
        <v>100</v>
      </c>
      <c r="M321" s="47">
        <v>100</v>
      </c>
      <c r="N321" s="47">
        <v>100</v>
      </c>
      <c r="O321" s="47">
        <v>100</v>
      </c>
      <c r="P321" s="47">
        <v>100</v>
      </c>
      <c r="Q321" s="47">
        <v>100</v>
      </c>
      <c r="R321" s="47">
        <v>100</v>
      </c>
      <c r="S321" s="47">
        <v>100</v>
      </c>
      <c r="T321" s="47">
        <v>100</v>
      </c>
      <c r="U321" s="47">
        <v>100</v>
      </c>
      <c r="V321" s="47">
        <v>100</v>
      </c>
      <c r="W321" s="47">
        <v>100</v>
      </c>
      <c r="X321" s="47">
        <v>100</v>
      </c>
      <c r="Y321" s="47">
        <v>100</v>
      </c>
      <c r="Z321" s="47">
        <v>100</v>
      </c>
      <c r="AA321" s="47">
        <v>100</v>
      </c>
      <c r="AB321" s="47">
        <v>100</v>
      </c>
      <c r="AC321" s="47">
        <v>100</v>
      </c>
      <c r="AD321" s="47">
        <v>100</v>
      </c>
      <c r="AE321" s="47">
        <v>100</v>
      </c>
      <c r="AF321" s="47">
        <v>100</v>
      </c>
      <c r="AG321" s="47">
        <v>100</v>
      </c>
      <c r="AH321" s="47">
        <v>100</v>
      </c>
      <c r="AI321" s="47">
        <v>100</v>
      </c>
      <c r="AJ321" s="47">
        <v>100</v>
      </c>
      <c r="AK321" s="47">
        <v>100</v>
      </c>
      <c r="AL321" s="47">
        <v>100</v>
      </c>
      <c r="AM321" s="47">
        <v>100</v>
      </c>
      <c r="AN321" s="47">
        <v>100</v>
      </c>
      <c r="AO321" s="47">
        <v>100</v>
      </c>
      <c r="AP321" s="47">
        <v>100</v>
      </c>
      <c r="AQ321" s="47">
        <v>100</v>
      </c>
      <c r="AR321" s="47">
        <v>100</v>
      </c>
      <c r="AS321" s="47">
        <v>100</v>
      </c>
      <c r="AT321" s="47">
        <v>100</v>
      </c>
      <c r="AU321" s="47">
        <v>100</v>
      </c>
      <c r="AV321" s="47">
        <v>100</v>
      </c>
      <c r="AW321" s="47">
        <v>100</v>
      </c>
      <c r="AX321" s="47">
        <v>100</v>
      </c>
      <c r="AY321" s="47">
        <v>100</v>
      </c>
      <c r="AZ321" s="47">
        <v>100</v>
      </c>
      <c r="BA321" s="47">
        <v>100</v>
      </c>
      <c r="BB321" s="47">
        <v>100</v>
      </c>
      <c r="BC321" s="47">
        <v>100</v>
      </c>
      <c r="BD321" s="47">
        <v>100</v>
      </c>
      <c r="BE321" s="47">
        <v>100</v>
      </c>
      <c r="BF321" s="47">
        <v>100</v>
      </c>
      <c r="BG321" s="47">
        <v>100</v>
      </c>
      <c r="BH321" s="47">
        <v>100</v>
      </c>
      <c r="BI321" s="47">
        <v>100</v>
      </c>
      <c r="BJ321" s="47">
        <v>100</v>
      </c>
      <c r="BK321" s="47">
        <v>100</v>
      </c>
      <c r="BL321" s="47">
        <v>100</v>
      </c>
      <c r="BM321" s="47">
        <v>100</v>
      </c>
      <c r="BN321" s="47">
        <v>100</v>
      </c>
      <c r="BO321" s="47">
        <v>100</v>
      </c>
      <c r="BP321" s="47">
        <v>100</v>
      </c>
      <c r="BQ321" s="47">
        <v>100</v>
      </c>
      <c r="BR321" s="47">
        <v>100</v>
      </c>
      <c r="BS321" s="47">
        <v>100</v>
      </c>
      <c r="BT321" s="47">
        <v>100</v>
      </c>
      <c r="BU321" s="47">
        <v>100</v>
      </c>
      <c r="BV321" s="47">
        <v>100</v>
      </c>
      <c r="BW321" s="47">
        <v>100</v>
      </c>
      <c r="BX321" s="47">
        <v>100</v>
      </c>
      <c r="BY321" s="47">
        <v>100</v>
      </c>
      <c r="BZ321" s="47">
        <v>100</v>
      </c>
      <c r="CA321" s="47">
        <v>100</v>
      </c>
      <c r="CB321" s="47">
        <v>100</v>
      </c>
      <c r="CC321" s="47">
        <v>100</v>
      </c>
      <c r="CD321" s="47">
        <v>100</v>
      </c>
      <c r="CE321" s="47">
        <v>100</v>
      </c>
      <c r="CF321" s="47">
        <v>100</v>
      </c>
      <c r="CG321" s="47">
        <v>100</v>
      </c>
      <c r="CH321" s="47">
        <v>100</v>
      </c>
      <c r="CI321" s="47">
        <v>100</v>
      </c>
      <c r="CJ321" s="47">
        <v>100</v>
      </c>
      <c r="CK321" s="47">
        <v>100</v>
      </c>
      <c r="CL321" s="47">
        <v>100</v>
      </c>
      <c r="CM321" s="47">
        <v>100</v>
      </c>
      <c r="CN321" s="47">
        <v>100</v>
      </c>
      <c r="CO321" s="47">
        <v>100</v>
      </c>
      <c r="CP321" s="47">
        <v>100</v>
      </c>
      <c r="CQ321" s="47">
        <v>100</v>
      </c>
      <c r="CR321" s="47">
        <v>100</v>
      </c>
      <c r="CS321" s="47">
        <v>100</v>
      </c>
      <c r="CT321" s="47">
        <v>100</v>
      </c>
      <c r="CU321" s="47">
        <v>100</v>
      </c>
      <c r="CV321" s="47">
        <v>100</v>
      </c>
      <c r="CW321" s="47">
        <v>100</v>
      </c>
      <c r="CX321" s="47">
        <v>100</v>
      </c>
      <c r="CY321" s="47">
        <v>100</v>
      </c>
      <c r="CZ321" s="47">
        <v>100</v>
      </c>
      <c r="DA321" s="47">
        <v>100</v>
      </c>
      <c r="DB321" s="47">
        <v>100</v>
      </c>
      <c r="DC321" s="47">
        <v>100</v>
      </c>
      <c r="DD321" s="47">
        <v>100</v>
      </c>
      <c r="DE321" s="47">
        <v>100</v>
      </c>
      <c r="DF321" s="47">
        <v>100</v>
      </c>
      <c r="DG321" s="47">
        <v>100</v>
      </c>
      <c r="DH321" s="47">
        <v>100</v>
      </c>
      <c r="DI321" s="47">
        <v>100</v>
      </c>
      <c r="DJ321" s="47">
        <v>100</v>
      </c>
      <c r="DK321" s="47">
        <v>100</v>
      </c>
      <c r="DL321" s="47">
        <v>100</v>
      </c>
      <c r="DM321" s="47">
        <v>100</v>
      </c>
      <c r="DN321" s="47">
        <v>100</v>
      </c>
      <c r="DO321" s="47">
        <v>100</v>
      </c>
      <c r="DP321" s="47">
        <v>100</v>
      </c>
      <c r="DQ321" s="47">
        <v>100</v>
      </c>
      <c r="DR321" s="47">
        <v>100</v>
      </c>
      <c r="DS321" s="47">
        <v>100</v>
      </c>
      <c r="DT321" s="47">
        <v>100</v>
      </c>
      <c r="DU321" s="47">
        <v>100</v>
      </c>
      <c r="DV321" s="47">
        <v>100</v>
      </c>
      <c r="DW321" s="47">
        <v>100</v>
      </c>
      <c r="DX321" s="47">
        <v>100</v>
      </c>
      <c r="DY321" s="47">
        <v>100</v>
      </c>
      <c r="DZ321" s="47">
        <v>100</v>
      </c>
      <c r="EA321" s="47">
        <v>100</v>
      </c>
      <c r="EB321" s="47">
        <v>100</v>
      </c>
      <c r="EC321" s="47">
        <v>100</v>
      </c>
      <c r="ED321" s="47">
        <v>100</v>
      </c>
      <c r="EE321" s="47">
        <v>100</v>
      </c>
      <c r="EF321" s="47">
        <v>100</v>
      </c>
      <c r="EG321" s="47">
        <v>100</v>
      </c>
      <c r="EH321" s="47">
        <v>100</v>
      </c>
      <c r="EI321" s="47">
        <v>100</v>
      </c>
      <c r="EJ321" s="47">
        <v>100</v>
      </c>
      <c r="EK321" s="47">
        <v>100</v>
      </c>
      <c r="EL321" s="47">
        <v>100</v>
      </c>
      <c r="EM321" s="47">
        <v>100</v>
      </c>
      <c r="EN321" s="47">
        <v>100</v>
      </c>
      <c r="EO321" s="47">
        <v>100</v>
      </c>
      <c r="EP321" s="47">
        <v>100</v>
      </c>
      <c r="EQ321" s="47">
        <v>100</v>
      </c>
      <c r="ER321" s="47">
        <v>100</v>
      </c>
      <c r="ES321" s="47">
        <v>100</v>
      </c>
      <c r="ET321" s="47">
        <v>100</v>
      </c>
      <c r="EU321" s="47">
        <v>100</v>
      </c>
      <c r="EV321" s="47">
        <v>100</v>
      </c>
      <c r="EW321" s="47">
        <v>100</v>
      </c>
      <c r="EX321" s="47">
        <v>100</v>
      </c>
      <c r="EY321" s="47">
        <v>100</v>
      </c>
      <c r="EZ321" s="47">
        <v>100</v>
      </c>
      <c r="FA321" s="47">
        <v>100</v>
      </c>
      <c r="FB321" s="47">
        <v>100</v>
      </c>
      <c r="FC321" s="47">
        <v>100</v>
      </c>
      <c r="FD321" s="47">
        <v>100</v>
      </c>
      <c r="FE321" s="47">
        <v>100</v>
      </c>
      <c r="FF321" s="47">
        <v>100</v>
      </c>
      <c r="FG321" s="47">
        <v>100</v>
      </c>
      <c r="FH321" s="47">
        <v>100</v>
      </c>
      <c r="FI321" s="47">
        <v>100</v>
      </c>
      <c r="FJ321" s="47">
        <v>100</v>
      </c>
      <c r="FK321" s="47">
        <v>100</v>
      </c>
      <c r="FL321" s="47">
        <v>100</v>
      </c>
      <c r="FM321" s="47">
        <v>100</v>
      </c>
      <c r="FN321" s="47">
        <v>100</v>
      </c>
      <c r="FO321" s="47">
        <v>100</v>
      </c>
      <c r="FP321" s="47">
        <v>100</v>
      </c>
      <c r="FQ321" s="47">
        <v>100</v>
      </c>
      <c r="FR321" s="47">
        <v>100</v>
      </c>
      <c r="FS321" s="47">
        <v>100</v>
      </c>
      <c r="FT321" s="47">
        <v>100</v>
      </c>
      <c r="FU321" s="47">
        <v>100</v>
      </c>
      <c r="FV321" s="47">
        <v>100</v>
      </c>
      <c r="FW321" s="47">
        <v>100</v>
      </c>
      <c r="FX321" s="47">
        <v>100</v>
      </c>
      <c r="FY321" s="47">
        <v>100</v>
      </c>
      <c r="FZ321" s="47">
        <v>100</v>
      </c>
      <c r="GA321" s="47">
        <v>100</v>
      </c>
      <c r="GB321" s="47">
        <v>100</v>
      </c>
      <c r="GC321" s="47">
        <v>100</v>
      </c>
      <c r="GD321" s="47">
        <v>100</v>
      </c>
      <c r="GE321" s="47">
        <v>100</v>
      </c>
      <c r="GF321" s="47">
        <v>100</v>
      </c>
      <c r="GG321" s="47">
        <v>100</v>
      </c>
      <c r="GH321" s="47">
        <v>100</v>
      </c>
      <c r="GI321" s="47">
        <v>100</v>
      </c>
      <c r="GJ321" s="47">
        <v>100</v>
      </c>
      <c r="GK321" s="47">
        <v>100</v>
      </c>
      <c r="GL321" s="47">
        <v>101</v>
      </c>
      <c r="GM321" s="47">
        <v>102</v>
      </c>
      <c r="GN321" s="47">
        <v>103</v>
      </c>
      <c r="GO321" s="47">
        <v>104</v>
      </c>
      <c r="GP321" s="47">
        <v>105</v>
      </c>
      <c r="GQ321" s="47">
        <v>106</v>
      </c>
      <c r="GR321" s="47">
        <v>107</v>
      </c>
      <c r="GS321" s="47">
        <v>108</v>
      </c>
      <c r="GT321" s="47">
        <v>109</v>
      </c>
      <c r="GU321" s="47">
        <v>110</v>
      </c>
      <c r="GV321" s="47">
        <v>111</v>
      </c>
      <c r="GW321" s="47">
        <v>112</v>
      </c>
      <c r="GX321" s="47">
        <v>113</v>
      </c>
      <c r="GY321" s="47">
        <v>114</v>
      </c>
      <c r="GZ321" s="47">
        <v>115</v>
      </c>
      <c r="HA321" s="47">
        <v>116</v>
      </c>
      <c r="HB321" s="47">
        <v>117</v>
      </c>
      <c r="HC321" s="47">
        <v>118</v>
      </c>
      <c r="HD321" s="47">
        <v>119</v>
      </c>
      <c r="HE321" s="47">
        <v>120</v>
      </c>
      <c r="HF321" s="47">
        <v>121</v>
      </c>
      <c r="HG321" s="47">
        <v>122</v>
      </c>
      <c r="HH321" s="47">
        <v>123</v>
      </c>
      <c r="HI321" s="47">
        <v>124</v>
      </c>
      <c r="HJ321" s="47">
        <v>125</v>
      </c>
      <c r="HK321" s="47">
        <v>126</v>
      </c>
      <c r="HL321" s="47">
        <v>127</v>
      </c>
      <c r="HM321" s="47">
        <v>128</v>
      </c>
      <c r="HN321" s="47">
        <v>129</v>
      </c>
      <c r="HO321" s="47">
        <v>130</v>
      </c>
      <c r="HP321" s="47">
        <v>131</v>
      </c>
      <c r="HQ321" s="47">
        <v>132</v>
      </c>
      <c r="HR321" s="47">
        <v>133</v>
      </c>
      <c r="HS321" s="47">
        <v>134</v>
      </c>
      <c r="HT321" s="47">
        <v>135</v>
      </c>
      <c r="HU321" s="47">
        <v>136</v>
      </c>
      <c r="HV321" s="47">
        <v>137</v>
      </c>
      <c r="HW321" s="47">
        <v>138</v>
      </c>
      <c r="HX321" s="47">
        <v>139</v>
      </c>
      <c r="HY321" s="47">
        <v>140</v>
      </c>
      <c r="HZ321" s="47">
        <v>141</v>
      </c>
      <c r="IA321" s="47">
        <v>142</v>
      </c>
      <c r="IB321" s="47">
        <v>143</v>
      </c>
      <c r="IC321" s="47">
        <v>144</v>
      </c>
      <c r="ID321" s="47">
        <v>145</v>
      </c>
      <c r="IE321" s="47">
        <v>146</v>
      </c>
      <c r="IF321" s="47">
        <v>147</v>
      </c>
      <c r="IG321" s="47">
        <v>148</v>
      </c>
      <c r="IH321" s="47">
        <v>149</v>
      </c>
      <c r="II321"/>
      <c r="IJ321"/>
      <c r="IK321"/>
      <c r="IL321"/>
      <c r="IM321"/>
      <c r="IN321"/>
      <c r="IO321"/>
      <c r="IP321"/>
      <c r="IQ321"/>
      <c r="IR321"/>
      <c r="IS321"/>
      <c r="IT321"/>
      <c r="IU321"/>
      <c r="IV321"/>
    </row>
    <row r="322" spans="2:256" s="55" customFormat="1" ht="12.75">
      <c r="B322" s="55" t="s">
        <v>132</v>
      </c>
      <c r="C322" s="55">
        <v>2</v>
      </c>
      <c r="D322" s="55">
        <v>2</v>
      </c>
      <c r="E322" s="55">
        <v>2</v>
      </c>
      <c r="F322" s="55">
        <v>2</v>
      </c>
      <c r="G322" s="55">
        <v>2</v>
      </c>
      <c r="H322" s="55">
        <v>2</v>
      </c>
      <c r="I322" s="55">
        <v>2</v>
      </c>
      <c r="J322" s="55">
        <v>2</v>
      </c>
      <c r="K322" s="55">
        <v>2</v>
      </c>
      <c r="L322" s="55">
        <v>2</v>
      </c>
      <c r="M322" s="55">
        <v>2</v>
      </c>
      <c r="N322" s="55">
        <v>2</v>
      </c>
      <c r="O322" s="55">
        <v>2</v>
      </c>
      <c r="P322" s="55">
        <v>2</v>
      </c>
      <c r="Q322" s="55">
        <v>2</v>
      </c>
      <c r="R322" s="55">
        <v>2</v>
      </c>
      <c r="S322" s="55">
        <v>2</v>
      </c>
      <c r="T322" s="55">
        <v>2</v>
      </c>
      <c r="U322" s="55">
        <v>2</v>
      </c>
      <c r="V322" s="55">
        <v>2</v>
      </c>
      <c r="W322" s="55">
        <v>2</v>
      </c>
      <c r="X322" s="55">
        <v>2</v>
      </c>
      <c r="Y322" s="55">
        <v>2</v>
      </c>
      <c r="Z322" s="55">
        <v>2</v>
      </c>
      <c r="AA322" s="55">
        <v>2</v>
      </c>
      <c r="AB322" s="55">
        <v>2</v>
      </c>
      <c r="AC322" s="55">
        <v>2</v>
      </c>
      <c r="AD322" s="55">
        <v>2</v>
      </c>
      <c r="AE322" s="55">
        <v>2</v>
      </c>
      <c r="AF322" s="55">
        <v>2</v>
      </c>
      <c r="AG322" s="55">
        <v>2</v>
      </c>
      <c r="AH322" s="55">
        <v>2</v>
      </c>
      <c r="AI322" s="55">
        <v>2</v>
      </c>
      <c r="AJ322" s="55">
        <v>2</v>
      </c>
      <c r="AK322" s="55">
        <v>2</v>
      </c>
      <c r="AL322" s="55">
        <v>2</v>
      </c>
      <c r="AM322" s="55">
        <v>2</v>
      </c>
      <c r="AN322" s="55">
        <v>2</v>
      </c>
      <c r="AO322" s="55">
        <v>2</v>
      </c>
      <c r="AP322" s="55">
        <v>2</v>
      </c>
      <c r="AQ322" s="55">
        <v>2</v>
      </c>
      <c r="AR322" s="55">
        <v>2</v>
      </c>
      <c r="AS322" s="55">
        <v>2</v>
      </c>
      <c r="AT322" s="55">
        <v>2</v>
      </c>
      <c r="AU322" s="55">
        <v>2</v>
      </c>
      <c r="AV322" s="55">
        <v>2</v>
      </c>
      <c r="AW322" s="55">
        <v>2</v>
      </c>
      <c r="AX322" s="55">
        <v>2</v>
      </c>
      <c r="AY322" s="55">
        <v>2</v>
      </c>
      <c r="AZ322" s="55">
        <v>2</v>
      </c>
      <c r="BA322" s="55">
        <v>2</v>
      </c>
      <c r="BB322" s="55">
        <v>2</v>
      </c>
      <c r="BC322" s="55">
        <v>2</v>
      </c>
      <c r="BD322" s="55">
        <v>2</v>
      </c>
      <c r="BE322" s="55">
        <v>2</v>
      </c>
      <c r="BF322" s="55">
        <v>2</v>
      </c>
      <c r="BG322" s="55">
        <v>2</v>
      </c>
      <c r="BH322" s="55">
        <v>2</v>
      </c>
      <c r="BI322" s="55">
        <v>2</v>
      </c>
      <c r="BJ322" s="55">
        <v>2</v>
      </c>
      <c r="BK322" s="55">
        <v>2</v>
      </c>
      <c r="BL322" s="55">
        <v>2</v>
      </c>
      <c r="BM322" s="55">
        <v>2</v>
      </c>
      <c r="BN322" s="55">
        <v>2</v>
      </c>
      <c r="BO322" s="55">
        <v>2</v>
      </c>
      <c r="BP322" s="55">
        <v>2</v>
      </c>
      <c r="BQ322" s="55">
        <v>2</v>
      </c>
      <c r="BR322" s="55">
        <v>2</v>
      </c>
      <c r="BS322" s="55">
        <v>2</v>
      </c>
      <c r="BT322" s="55">
        <v>2</v>
      </c>
      <c r="BU322" s="55">
        <v>2</v>
      </c>
      <c r="BV322" s="55">
        <v>2</v>
      </c>
      <c r="BW322" s="55">
        <v>2</v>
      </c>
      <c r="BX322" s="55">
        <v>2</v>
      </c>
      <c r="BY322" s="55">
        <v>2</v>
      </c>
      <c r="BZ322" s="55">
        <v>2</v>
      </c>
      <c r="CA322" s="55">
        <v>2</v>
      </c>
      <c r="CB322" s="55">
        <v>2</v>
      </c>
      <c r="CC322" s="55">
        <v>2</v>
      </c>
      <c r="CD322" s="55">
        <v>2</v>
      </c>
      <c r="CE322" s="55">
        <v>2</v>
      </c>
      <c r="CF322" s="55">
        <v>2</v>
      </c>
      <c r="CG322" s="55">
        <v>2</v>
      </c>
      <c r="CH322" s="55">
        <v>2</v>
      </c>
      <c r="CI322" s="55">
        <v>2</v>
      </c>
      <c r="CJ322" s="55">
        <v>2</v>
      </c>
      <c r="CK322" s="55">
        <v>2</v>
      </c>
      <c r="CL322" s="55">
        <v>2</v>
      </c>
      <c r="CM322" s="55">
        <v>2</v>
      </c>
      <c r="CN322" s="55">
        <v>2</v>
      </c>
      <c r="CO322" s="55">
        <v>2</v>
      </c>
      <c r="CP322" s="55">
        <v>2</v>
      </c>
      <c r="CQ322" s="55">
        <v>2</v>
      </c>
      <c r="CR322" s="55">
        <v>2</v>
      </c>
      <c r="CS322" s="55">
        <v>2</v>
      </c>
      <c r="CT322" s="55">
        <v>2</v>
      </c>
      <c r="CU322" s="55">
        <v>2</v>
      </c>
      <c r="CV322" s="55">
        <v>2</v>
      </c>
      <c r="CW322" s="55">
        <v>2</v>
      </c>
      <c r="CX322" s="55">
        <v>2</v>
      </c>
      <c r="CY322" s="55">
        <v>2</v>
      </c>
      <c r="CZ322" s="55">
        <v>2</v>
      </c>
      <c r="DA322" s="55">
        <v>2</v>
      </c>
      <c r="DB322" s="55">
        <v>2</v>
      </c>
      <c r="DC322" s="55">
        <v>2</v>
      </c>
      <c r="DD322" s="55">
        <v>2</v>
      </c>
      <c r="DE322" s="55">
        <v>2</v>
      </c>
      <c r="DF322" s="55">
        <v>2</v>
      </c>
      <c r="DG322" s="55">
        <v>2</v>
      </c>
      <c r="DH322" s="55">
        <v>2</v>
      </c>
      <c r="DI322" s="55">
        <v>2</v>
      </c>
      <c r="DJ322" s="55">
        <v>2</v>
      </c>
      <c r="DK322" s="55">
        <v>2</v>
      </c>
      <c r="DL322" s="55">
        <v>2</v>
      </c>
      <c r="DM322" s="55">
        <v>2</v>
      </c>
      <c r="DN322" s="55">
        <v>2</v>
      </c>
      <c r="DO322" s="55">
        <v>2</v>
      </c>
      <c r="DP322" s="55">
        <v>2</v>
      </c>
      <c r="DQ322" s="55">
        <v>2</v>
      </c>
      <c r="DR322" s="55">
        <v>2</v>
      </c>
      <c r="DS322" s="55">
        <v>2</v>
      </c>
      <c r="DT322" s="55">
        <v>2</v>
      </c>
      <c r="DU322" s="55">
        <v>2</v>
      </c>
      <c r="DV322" s="55">
        <v>2</v>
      </c>
      <c r="DW322" s="55">
        <v>2</v>
      </c>
      <c r="DX322" s="55">
        <v>2</v>
      </c>
      <c r="DY322" s="55">
        <v>2</v>
      </c>
      <c r="DZ322" s="55">
        <v>2</v>
      </c>
      <c r="EA322" s="55">
        <v>2</v>
      </c>
      <c r="EB322" s="55">
        <v>2</v>
      </c>
      <c r="EC322" s="55">
        <v>2</v>
      </c>
      <c r="ED322" s="55">
        <v>2</v>
      </c>
      <c r="EE322" s="55">
        <v>2</v>
      </c>
      <c r="EF322" s="55">
        <v>2</v>
      </c>
      <c r="EG322" s="55">
        <v>2</v>
      </c>
      <c r="EH322" s="55">
        <v>2</v>
      </c>
      <c r="EI322" s="55">
        <v>2</v>
      </c>
      <c r="EJ322" s="55">
        <v>2</v>
      </c>
      <c r="EK322" s="55">
        <v>2</v>
      </c>
      <c r="EL322" s="55">
        <v>2</v>
      </c>
      <c r="EM322" s="55">
        <v>2</v>
      </c>
      <c r="EN322" s="55">
        <v>2</v>
      </c>
      <c r="EO322" s="55">
        <v>2</v>
      </c>
      <c r="EP322" s="55">
        <v>2</v>
      </c>
      <c r="EQ322" s="55">
        <v>2</v>
      </c>
      <c r="ER322" s="55">
        <v>2</v>
      </c>
      <c r="ES322" s="55">
        <v>2</v>
      </c>
      <c r="ET322" s="55">
        <v>2</v>
      </c>
      <c r="EU322" s="55">
        <v>2</v>
      </c>
      <c r="EV322" s="55">
        <v>2</v>
      </c>
      <c r="EW322" s="55">
        <v>2</v>
      </c>
      <c r="EX322" s="55">
        <v>2</v>
      </c>
      <c r="EY322" s="55">
        <v>2</v>
      </c>
      <c r="EZ322" s="55">
        <v>2</v>
      </c>
      <c r="FA322" s="55">
        <v>2</v>
      </c>
      <c r="FB322" s="55">
        <v>2</v>
      </c>
      <c r="FC322" s="55">
        <v>2</v>
      </c>
      <c r="FD322" s="55">
        <v>2</v>
      </c>
      <c r="FE322" s="55">
        <v>2</v>
      </c>
      <c r="FF322" s="55">
        <v>2</v>
      </c>
      <c r="FG322" s="55">
        <v>2</v>
      </c>
      <c r="FH322" s="55">
        <v>2</v>
      </c>
      <c r="FI322" s="55">
        <v>2</v>
      </c>
      <c r="FJ322" s="55">
        <v>2</v>
      </c>
      <c r="FK322" s="55">
        <v>2</v>
      </c>
      <c r="FL322" s="55">
        <v>2</v>
      </c>
      <c r="FM322" s="55">
        <v>2</v>
      </c>
      <c r="FN322" s="55">
        <v>2</v>
      </c>
      <c r="FO322" s="55">
        <v>2</v>
      </c>
      <c r="FP322" s="55">
        <v>2</v>
      </c>
      <c r="FQ322" s="55">
        <v>2</v>
      </c>
      <c r="FR322" s="55">
        <v>2</v>
      </c>
      <c r="FS322" s="55">
        <v>2</v>
      </c>
      <c r="FT322" s="55">
        <v>2</v>
      </c>
      <c r="FU322" s="55">
        <v>2</v>
      </c>
      <c r="FV322" s="55">
        <v>2</v>
      </c>
      <c r="FW322" s="55">
        <v>2</v>
      </c>
      <c r="FX322" s="55">
        <v>2</v>
      </c>
      <c r="FY322" s="55">
        <v>2</v>
      </c>
      <c r="FZ322" s="55">
        <v>2</v>
      </c>
      <c r="GA322" s="55">
        <v>2</v>
      </c>
      <c r="GB322" s="55">
        <v>2</v>
      </c>
      <c r="GC322" s="55">
        <v>2</v>
      </c>
      <c r="GD322" s="55">
        <v>2</v>
      </c>
      <c r="GE322" s="55">
        <v>2</v>
      </c>
      <c r="GF322" s="55">
        <v>2</v>
      </c>
      <c r="GG322" s="55">
        <v>2</v>
      </c>
      <c r="GH322" s="55">
        <v>2</v>
      </c>
      <c r="GI322" s="55">
        <v>2</v>
      </c>
      <c r="GJ322" s="55">
        <v>2</v>
      </c>
      <c r="GK322" s="55">
        <v>2</v>
      </c>
      <c r="GL322" s="55">
        <v>3</v>
      </c>
      <c r="GM322" s="55">
        <v>4</v>
      </c>
      <c r="GN322" s="55">
        <v>5</v>
      </c>
      <c r="GO322" s="55">
        <v>6</v>
      </c>
      <c r="GP322" s="55">
        <v>7</v>
      </c>
      <c r="GQ322" s="55">
        <v>8</v>
      </c>
      <c r="GR322" s="55">
        <v>9</v>
      </c>
      <c r="GS322" s="55">
        <v>10</v>
      </c>
      <c r="GT322" s="55">
        <v>11</v>
      </c>
      <c r="GU322" s="55">
        <v>12</v>
      </c>
      <c r="GV322" s="55">
        <v>13</v>
      </c>
      <c r="GW322" s="55">
        <v>14</v>
      </c>
      <c r="GX322" s="55">
        <v>15</v>
      </c>
      <c r="GY322" s="55">
        <v>16</v>
      </c>
      <c r="GZ322" s="55">
        <v>17</v>
      </c>
      <c r="HA322" s="55">
        <v>18</v>
      </c>
      <c r="HB322" s="55">
        <v>19</v>
      </c>
      <c r="HC322" s="55">
        <v>20</v>
      </c>
      <c r="HD322" s="55">
        <v>21</v>
      </c>
      <c r="HE322" s="55">
        <v>22</v>
      </c>
      <c r="HF322" s="55">
        <v>23</v>
      </c>
      <c r="HG322" s="55">
        <v>24</v>
      </c>
      <c r="HH322" s="55">
        <v>25</v>
      </c>
      <c r="HI322" s="55">
        <v>26</v>
      </c>
      <c r="HJ322" s="55">
        <v>27</v>
      </c>
      <c r="HK322" s="55">
        <v>28</v>
      </c>
      <c r="HL322" s="55">
        <v>29</v>
      </c>
      <c r="HM322" s="55">
        <v>30</v>
      </c>
      <c r="HN322" s="55">
        <v>31</v>
      </c>
      <c r="HO322" s="55">
        <v>32</v>
      </c>
      <c r="HP322" s="55">
        <v>33</v>
      </c>
      <c r="HQ322" s="55">
        <v>34</v>
      </c>
      <c r="HR322" s="55">
        <v>35</v>
      </c>
      <c r="HS322" s="55">
        <v>36</v>
      </c>
      <c r="HT322" s="55">
        <v>37</v>
      </c>
      <c r="HU322" s="55">
        <v>38</v>
      </c>
      <c r="HV322" s="55">
        <v>39</v>
      </c>
      <c r="HW322" s="55">
        <v>40</v>
      </c>
      <c r="HX322" s="55">
        <v>41</v>
      </c>
      <c r="HY322" s="55">
        <v>42</v>
      </c>
      <c r="HZ322" s="55">
        <v>43</v>
      </c>
      <c r="IA322" s="55">
        <v>44</v>
      </c>
      <c r="IB322" s="55">
        <v>45</v>
      </c>
      <c r="IC322" s="55">
        <v>46</v>
      </c>
      <c r="ID322" s="55">
        <v>47</v>
      </c>
      <c r="IE322" s="55">
        <v>48</v>
      </c>
      <c r="IF322" s="55">
        <v>49</v>
      </c>
      <c r="IG322" s="55">
        <v>50</v>
      </c>
      <c r="IH322" s="55">
        <v>51</v>
      </c>
      <c r="II322"/>
      <c r="IJ322"/>
      <c r="IK322"/>
      <c r="IL322"/>
      <c r="IM322"/>
      <c r="IN322"/>
      <c r="IO322"/>
      <c r="IP322"/>
      <c r="IQ322"/>
      <c r="IR322"/>
      <c r="IS322"/>
      <c r="IT322"/>
      <c r="IU322"/>
      <c r="IV322"/>
    </row>
    <row r="323" spans="2:256" s="49" customFormat="1" ht="12.75">
      <c r="B323" s="49" t="s">
        <v>134</v>
      </c>
      <c r="C323" s="49">
        <v>0</v>
      </c>
      <c r="D323" s="49">
        <v>0</v>
      </c>
      <c r="E323" s="49">
        <v>0</v>
      </c>
      <c r="F323" s="49">
        <v>0</v>
      </c>
      <c r="G323" s="49">
        <v>0</v>
      </c>
      <c r="H323" s="49">
        <v>0</v>
      </c>
      <c r="I323" s="49">
        <v>0</v>
      </c>
      <c r="J323" s="49">
        <v>0</v>
      </c>
      <c r="K323" s="49">
        <v>0</v>
      </c>
      <c r="L323" s="49">
        <v>0</v>
      </c>
      <c r="M323" s="49">
        <v>0</v>
      </c>
      <c r="N323" s="49">
        <v>0</v>
      </c>
      <c r="O323" s="49">
        <v>0</v>
      </c>
      <c r="P323" s="49">
        <v>0</v>
      </c>
      <c r="Q323" s="49">
        <v>0</v>
      </c>
      <c r="R323" s="49">
        <v>0</v>
      </c>
      <c r="S323" s="49">
        <v>0</v>
      </c>
      <c r="T323" s="49">
        <v>0</v>
      </c>
      <c r="U323" s="49">
        <v>0</v>
      </c>
      <c r="V323" s="49">
        <v>0</v>
      </c>
      <c r="W323" s="49">
        <v>0</v>
      </c>
      <c r="X323" s="49">
        <v>0</v>
      </c>
      <c r="Y323" s="49">
        <v>0</v>
      </c>
      <c r="Z323" s="49">
        <v>0</v>
      </c>
      <c r="AA323" s="49">
        <v>0</v>
      </c>
      <c r="AB323" s="49">
        <v>0</v>
      </c>
      <c r="AC323" s="49">
        <v>0</v>
      </c>
      <c r="AD323" s="49">
        <v>0</v>
      </c>
      <c r="AE323" s="49">
        <v>0</v>
      </c>
      <c r="AF323" s="49">
        <v>0</v>
      </c>
      <c r="AG323" s="49">
        <v>0</v>
      </c>
      <c r="AH323" s="49">
        <v>0</v>
      </c>
      <c r="AI323" s="49">
        <v>0</v>
      </c>
      <c r="AJ323" s="49">
        <v>0</v>
      </c>
      <c r="AK323" s="49">
        <v>0</v>
      </c>
      <c r="AL323" s="49">
        <v>0</v>
      </c>
      <c r="AM323" s="49">
        <v>0</v>
      </c>
      <c r="AN323" s="49">
        <v>0</v>
      </c>
      <c r="AO323" s="49">
        <v>0</v>
      </c>
      <c r="AP323" s="49">
        <v>0</v>
      </c>
      <c r="AQ323" s="49">
        <v>0</v>
      </c>
      <c r="AR323" s="49">
        <v>0</v>
      </c>
      <c r="AS323" s="49">
        <v>0</v>
      </c>
      <c r="AT323" s="49">
        <v>0</v>
      </c>
      <c r="AU323" s="49">
        <v>0</v>
      </c>
      <c r="AV323" s="49">
        <v>0</v>
      </c>
      <c r="AW323" s="49">
        <v>0</v>
      </c>
      <c r="AX323" s="49">
        <v>0</v>
      </c>
      <c r="AY323" s="49">
        <v>0</v>
      </c>
      <c r="AZ323" s="49">
        <v>0</v>
      </c>
      <c r="BA323" s="49">
        <v>0</v>
      </c>
      <c r="BB323" s="49">
        <v>0</v>
      </c>
      <c r="BC323" s="49">
        <v>0</v>
      </c>
      <c r="BD323" s="49">
        <v>0</v>
      </c>
      <c r="BE323" s="49">
        <v>0</v>
      </c>
      <c r="BF323" s="49">
        <v>0</v>
      </c>
      <c r="BG323" s="49">
        <v>0</v>
      </c>
      <c r="BH323" s="49">
        <v>0</v>
      </c>
      <c r="BI323" s="49">
        <v>0</v>
      </c>
      <c r="BJ323" s="49">
        <v>0</v>
      </c>
      <c r="BK323" s="49">
        <v>0</v>
      </c>
      <c r="BL323" s="49">
        <v>0</v>
      </c>
      <c r="BM323" s="49">
        <v>0</v>
      </c>
      <c r="BN323" s="49">
        <v>0</v>
      </c>
      <c r="BO323" s="49">
        <v>0</v>
      </c>
      <c r="BP323" s="49">
        <v>0</v>
      </c>
      <c r="BQ323" s="49">
        <v>0</v>
      </c>
      <c r="BR323" s="49">
        <v>0</v>
      </c>
      <c r="BS323" s="49">
        <v>0</v>
      </c>
      <c r="BT323" s="49">
        <v>0</v>
      </c>
      <c r="BU323" s="49">
        <v>0</v>
      </c>
      <c r="BV323" s="49">
        <v>0</v>
      </c>
      <c r="BW323" s="49">
        <v>0</v>
      </c>
      <c r="BX323" s="49">
        <v>0</v>
      </c>
      <c r="BY323" s="49">
        <v>0</v>
      </c>
      <c r="BZ323" s="49">
        <v>0</v>
      </c>
      <c r="CA323" s="49">
        <v>0</v>
      </c>
      <c r="CB323" s="49">
        <v>0</v>
      </c>
      <c r="CC323" s="49">
        <v>0</v>
      </c>
      <c r="CD323" s="49">
        <v>0</v>
      </c>
      <c r="CE323" s="49">
        <v>0</v>
      </c>
      <c r="CF323" s="49">
        <v>0</v>
      </c>
      <c r="CG323" s="49">
        <v>0</v>
      </c>
      <c r="CH323" s="49">
        <v>0</v>
      </c>
      <c r="CI323" s="49">
        <v>0</v>
      </c>
      <c r="CJ323" s="49">
        <v>0</v>
      </c>
      <c r="CK323" s="49">
        <v>0</v>
      </c>
      <c r="CL323" s="49">
        <v>0</v>
      </c>
      <c r="CM323" s="49">
        <v>0</v>
      </c>
      <c r="CN323" s="49">
        <v>0</v>
      </c>
      <c r="CO323" s="49">
        <v>0</v>
      </c>
      <c r="CP323" s="49">
        <v>0</v>
      </c>
      <c r="CQ323" s="49">
        <v>0</v>
      </c>
      <c r="CR323" s="49">
        <v>0</v>
      </c>
      <c r="CS323" s="49">
        <v>0</v>
      </c>
      <c r="CT323" s="49">
        <v>0</v>
      </c>
      <c r="CU323" s="49">
        <v>0</v>
      </c>
      <c r="CV323" s="49">
        <v>0</v>
      </c>
      <c r="CW323" s="49">
        <v>0</v>
      </c>
      <c r="CX323" s="49">
        <v>0</v>
      </c>
      <c r="CY323" s="49">
        <v>0</v>
      </c>
      <c r="CZ323" s="49">
        <v>0</v>
      </c>
      <c r="DA323" s="49">
        <v>0</v>
      </c>
      <c r="DB323" s="49">
        <v>0</v>
      </c>
      <c r="DC323" s="49">
        <v>0</v>
      </c>
      <c r="DD323" s="49">
        <v>0</v>
      </c>
      <c r="DE323" s="49">
        <v>0</v>
      </c>
      <c r="DF323" s="49">
        <v>0</v>
      </c>
      <c r="DG323" s="49">
        <v>0</v>
      </c>
      <c r="DH323" s="49">
        <v>0</v>
      </c>
      <c r="DI323" s="49">
        <v>0</v>
      </c>
      <c r="DJ323" s="49">
        <v>0</v>
      </c>
      <c r="DK323" s="49">
        <v>0</v>
      </c>
      <c r="DL323" s="49">
        <v>0</v>
      </c>
      <c r="DM323" s="49">
        <v>0</v>
      </c>
      <c r="DN323" s="49">
        <v>0</v>
      </c>
      <c r="DO323" s="49">
        <v>0</v>
      </c>
      <c r="DP323" s="49">
        <v>0</v>
      </c>
      <c r="DQ323" s="49">
        <v>0</v>
      </c>
      <c r="DR323" s="49">
        <v>0</v>
      </c>
      <c r="DS323" s="49">
        <v>0</v>
      </c>
      <c r="DT323" s="49">
        <v>0</v>
      </c>
      <c r="DU323" s="49">
        <v>0</v>
      </c>
      <c r="DV323" s="49">
        <v>0</v>
      </c>
      <c r="DW323" s="49">
        <v>0</v>
      </c>
      <c r="DX323" s="49">
        <v>0</v>
      </c>
      <c r="DY323" s="49">
        <v>0</v>
      </c>
      <c r="DZ323" s="49">
        <v>0</v>
      </c>
      <c r="EA323" s="49">
        <v>0</v>
      </c>
      <c r="EB323" s="49">
        <v>0</v>
      </c>
      <c r="EC323" s="49">
        <v>0</v>
      </c>
      <c r="ED323" s="49">
        <v>0</v>
      </c>
      <c r="EE323" s="49">
        <v>0</v>
      </c>
      <c r="EF323" s="49">
        <v>0</v>
      </c>
      <c r="EG323" s="49">
        <v>0</v>
      </c>
      <c r="EH323" s="49">
        <v>0</v>
      </c>
      <c r="EI323" s="49">
        <v>0</v>
      </c>
      <c r="EJ323" s="49">
        <v>0</v>
      </c>
      <c r="EK323" s="49">
        <v>0</v>
      </c>
      <c r="EL323" s="49">
        <v>0</v>
      </c>
      <c r="EM323" s="49">
        <v>0</v>
      </c>
      <c r="EN323" s="49">
        <v>0</v>
      </c>
      <c r="EO323" s="49">
        <v>0</v>
      </c>
      <c r="EP323" s="49">
        <v>0</v>
      </c>
      <c r="EQ323" s="49">
        <v>0</v>
      </c>
      <c r="ER323" s="49">
        <v>0</v>
      </c>
      <c r="ES323" s="49">
        <v>0</v>
      </c>
      <c r="ET323" s="49">
        <v>0</v>
      </c>
      <c r="EU323" s="49">
        <v>0</v>
      </c>
      <c r="EV323" s="49">
        <v>0</v>
      </c>
      <c r="EW323" s="49">
        <v>0</v>
      </c>
      <c r="EX323" s="49">
        <v>0</v>
      </c>
      <c r="EY323" s="49">
        <v>0</v>
      </c>
      <c r="EZ323" s="49">
        <v>0</v>
      </c>
      <c r="FA323" s="49">
        <v>0</v>
      </c>
      <c r="FB323" s="49">
        <v>0</v>
      </c>
      <c r="FC323" s="49">
        <v>0</v>
      </c>
      <c r="FD323" s="49">
        <v>0</v>
      </c>
      <c r="FE323" s="49">
        <v>0</v>
      </c>
      <c r="FF323" s="49">
        <v>0</v>
      </c>
      <c r="FG323" s="49">
        <v>0</v>
      </c>
      <c r="FH323" s="49">
        <v>0</v>
      </c>
      <c r="FI323" s="49">
        <v>0</v>
      </c>
      <c r="FJ323" s="49">
        <v>0</v>
      </c>
      <c r="FK323" s="49">
        <v>0</v>
      </c>
      <c r="FL323" s="49">
        <v>0</v>
      </c>
      <c r="FM323" s="49">
        <v>0</v>
      </c>
      <c r="FN323" s="49">
        <v>0</v>
      </c>
      <c r="FO323" s="49">
        <v>0</v>
      </c>
      <c r="FP323" s="49">
        <v>0</v>
      </c>
      <c r="FQ323" s="49">
        <v>0</v>
      </c>
      <c r="FR323" s="49">
        <v>0</v>
      </c>
      <c r="FS323" s="49">
        <v>0</v>
      </c>
      <c r="FT323" s="49">
        <v>0</v>
      </c>
      <c r="FU323" s="49">
        <v>0</v>
      </c>
      <c r="FV323" s="49">
        <v>0</v>
      </c>
      <c r="FW323" s="49">
        <v>0</v>
      </c>
      <c r="FX323" s="49">
        <v>0</v>
      </c>
      <c r="FY323" s="49">
        <v>0</v>
      </c>
      <c r="FZ323" s="49">
        <v>0</v>
      </c>
      <c r="GA323" s="49">
        <v>0</v>
      </c>
      <c r="GB323" s="49">
        <v>0</v>
      </c>
      <c r="GC323" s="49">
        <v>0</v>
      </c>
      <c r="GD323" s="49">
        <v>0</v>
      </c>
      <c r="GE323" s="49">
        <v>0</v>
      </c>
      <c r="GF323" s="49">
        <v>0</v>
      </c>
      <c r="GG323" s="49">
        <v>0</v>
      </c>
      <c r="GH323" s="49">
        <v>0</v>
      </c>
      <c r="GI323" s="49">
        <v>0</v>
      </c>
      <c r="GJ323" s="49">
        <v>0</v>
      </c>
      <c r="GK323" s="49">
        <v>0</v>
      </c>
      <c r="GL323" s="49">
        <v>1</v>
      </c>
      <c r="GM323" s="49">
        <v>2</v>
      </c>
      <c r="GN323" s="49">
        <v>3</v>
      </c>
      <c r="GO323" s="49">
        <v>4</v>
      </c>
      <c r="GP323" s="49">
        <v>5</v>
      </c>
      <c r="GQ323" s="49">
        <v>6</v>
      </c>
      <c r="GR323" s="49">
        <v>7</v>
      </c>
      <c r="GS323" s="49">
        <v>8</v>
      </c>
      <c r="GT323" s="49">
        <v>9</v>
      </c>
      <c r="GU323" s="49">
        <v>10</v>
      </c>
      <c r="GV323" s="49">
        <v>11</v>
      </c>
      <c r="GW323" s="49">
        <v>12</v>
      </c>
      <c r="GX323" s="49">
        <v>13</v>
      </c>
      <c r="GY323" s="49">
        <v>14</v>
      </c>
      <c r="GZ323" s="49">
        <v>15</v>
      </c>
      <c r="HA323" s="49">
        <v>16</v>
      </c>
      <c r="HB323" s="49">
        <v>17</v>
      </c>
      <c r="HC323" s="49">
        <v>18</v>
      </c>
      <c r="HD323" s="49">
        <v>19</v>
      </c>
      <c r="HE323" s="49">
        <v>20</v>
      </c>
      <c r="HF323" s="49">
        <v>21</v>
      </c>
      <c r="HG323" s="49">
        <v>22</v>
      </c>
      <c r="HH323" s="49">
        <v>23</v>
      </c>
      <c r="HI323" s="49">
        <v>24</v>
      </c>
      <c r="HJ323" s="49">
        <v>25</v>
      </c>
      <c r="HK323" s="49">
        <v>26</v>
      </c>
      <c r="HL323" s="49">
        <v>27</v>
      </c>
      <c r="HM323" s="49">
        <v>28</v>
      </c>
      <c r="HN323" s="49">
        <v>29</v>
      </c>
      <c r="HO323" s="49">
        <v>30</v>
      </c>
      <c r="HP323" s="49">
        <v>31</v>
      </c>
      <c r="HQ323" s="49">
        <v>32</v>
      </c>
      <c r="HR323" s="49">
        <v>33</v>
      </c>
      <c r="HS323" s="49">
        <v>34</v>
      </c>
      <c r="HT323" s="49">
        <v>35</v>
      </c>
      <c r="HU323" s="49">
        <v>36</v>
      </c>
      <c r="HV323" s="49">
        <v>37</v>
      </c>
      <c r="HW323" s="49">
        <v>38</v>
      </c>
      <c r="HX323" s="49">
        <v>39</v>
      </c>
      <c r="HY323" s="49">
        <v>40</v>
      </c>
      <c r="HZ323" s="49">
        <v>41</v>
      </c>
      <c r="IA323" s="49">
        <v>42</v>
      </c>
      <c r="IB323" s="49">
        <v>43</v>
      </c>
      <c r="IC323" s="49">
        <v>44</v>
      </c>
      <c r="ID323" s="49">
        <v>45</v>
      </c>
      <c r="IE323" s="49">
        <v>46</v>
      </c>
      <c r="IF323" s="49">
        <v>47</v>
      </c>
      <c r="IG323" s="49">
        <v>48</v>
      </c>
      <c r="IH323" s="49">
        <v>49</v>
      </c>
      <c r="II323"/>
      <c r="IJ323"/>
      <c r="IK323"/>
      <c r="IL323"/>
      <c r="IM323"/>
      <c r="IN323"/>
      <c r="IO323"/>
      <c r="IP323"/>
      <c r="IQ323"/>
      <c r="IR323"/>
      <c r="IS323"/>
      <c r="IT323"/>
      <c r="IU323"/>
      <c r="IV323"/>
    </row>
    <row r="324" spans="2:242" ht="12.75">
      <c r="B324" s="53" t="s">
        <v>136</v>
      </c>
      <c r="C324" s="54">
        <f>2*YIELD(DATEVALUE("2/15/97"),DATEVALUE("12/15/2004"),0.0521/2,C$320,100,2,0)</f>
        <v>0.11639866931070017</v>
      </c>
      <c r="D324" s="54">
        <f>2*YIELD(DATEVALUE("2/15/97"),DATEVALUE("12/15/2004"),0.0521/2,D$320,100,2,0)</f>
        <v>0.11548577923301014</v>
      </c>
      <c r="E324" s="54">
        <f>2*YIELD(DATEVALUE("2/15/97"),DATEVALUE("12/15/2004"),0.0521/2,E$320,100,2,0)</f>
        <v>0.11457613223398397</v>
      </c>
      <c r="F324" s="54">
        <f>2*YIELD(DATEVALUE("2/15/97"),DATEVALUE("12/15/2004"),0.0521/2,F$320,100,2,0)</f>
        <v>0.11366970626150404</v>
      </c>
      <c r="G324" s="54">
        <f>2*YIELD(DATEVALUE("2/15/97"),DATEVALUE("12/15/2004"),0.0521/2,G$320,100,2,0)</f>
        <v>0.11276647948410234</v>
      </c>
      <c r="H324" s="54">
        <f>2*YIELD(DATEVALUE("2/15/97"),DATEVALUE("12/15/2004"),0.0521/2,H$320,100,2,0)</f>
        <v>0.11186643028804932</v>
      </c>
      <c r="I324" s="54">
        <f>2*YIELD(DATEVALUE("2/15/97"),DATEVALUE("12/15/2004"),0.0521/2,I$320,100,2,0)</f>
        <v>0.11096953727449538</v>
      </c>
      <c r="J324" s="54">
        <f>2*YIELD(DATEVALUE("2/15/97"),DATEVALUE("12/15/2004"),0.0521/2,J$320,100,2,0)</f>
        <v>0.11007577925665878</v>
      </c>
      <c r="K324" s="54">
        <f>2*YIELD(DATEVALUE("2/15/97"),DATEVALUE("12/15/2004"),0.0521/2,K$320,100,2,0)</f>
        <v>0.10918513525705313</v>
      </c>
      <c r="L324" s="54">
        <f>2*YIELD(DATEVALUE("2/15/97"),DATEVALUE("12/15/2004"),0.0521/2,L$320,100,2,0)</f>
        <v>0.1082975845047685</v>
      </c>
      <c r="M324" s="54">
        <f>2*YIELD(DATEVALUE("2/15/97"),DATEVALUE("12/15/2004"),0.0521/2,M$320,100,2,0)</f>
        <v>0.1074131064327858</v>
      </c>
      <c r="N324" s="54">
        <f>2*YIELD(DATEVALUE("2/15/97"),DATEVALUE("12/15/2004"),0.0521/2,N$320,100,2,0)</f>
        <v>0.10653168067534513</v>
      </c>
      <c r="O324" s="54">
        <f>2*YIELD(DATEVALUE("2/15/97"),DATEVALUE("12/15/2004"),0.0521/2,O$320,100,2,0)</f>
        <v>0.10565328706535203</v>
      </c>
      <c r="P324" s="54">
        <f>2*YIELD(DATEVALUE("2/15/97"),DATEVALUE("12/15/2004"),0.0521/2,P$320,100,2,0)</f>
        <v>0.10477790563181844</v>
      </c>
      <c r="Q324" s="54">
        <f>2*YIELD(DATEVALUE("2/15/97"),DATEVALUE("12/15/2004"),0.0521/2,Q$320,100,2,0)</f>
        <v>0.1039055165973557</v>
      </c>
      <c r="R324" s="54">
        <f>2*YIELD(DATEVALUE("2/15/97"),DATEVALUE("12/15/2004"),0.0521/2,R$320,100,2,0)</f>
        <v>0.10303610037570085</v>
      </c>
      <c r="S324" s="54">
        <f>2*YIELD(DATEVALUE("2/15/97"),DATEVALUE("12/15/2004"),0.0521/2,S$320,100,2,0)</f>
        <v>0.10216963756928314</v>
      </c>
      <c r="T324" s="54">
        <f>2*YIELD(DATEVALUE("2/15/97"),DATEVALUE("12/15/2004"),0.0521/2,T$320,100,2,0)</f>
        <v>0.1013061089668276</v>
      </c>
      <c r="U324" s="54">
        <f>2*YIELD(DATEVALUE("2/15/97"),DATEVALUE("12/15/2004"),0.0521/2,U$320,100,2,0)</f>
        <v>0.10044549554100007</v>
      </c>
      <c r="V324" s="54">
        <f>2*YIELD(DATEVALUE("2/15/97"),DATEVALUE("12/15/2004"),0.0521/2,V$320,100,2,0)</f>
        <v>0.0995877784460861</v>
      </c>
      <c r="W324" s="54">
        <f>2*YIELD(DATEVALUE("2/15/97"),DATEVALUE("12/15/2004"),0.0521/2,W$320,100,2,0)</f>
        <v>0.09873293901570464</v>
      </c>
      <c r="X324" s="54">
        <f>2*YIELD(DATEVALUE("2/15/97"),DATEVALUE("12/15/2004"),0.0521/2,X$320,100,2,0)</f>
        <v>0.09788095876056375</v>
      </c>
      <c r="Y324" s="54">
        <f>2*YIELD(DATEVALUE("2/15/97"),DATEVALUE("12/15/2004"),0.0521/2,Y$320,100,2,0)</f>
        <v>0.09703181936624289</v>
      </c>
      <c r="Z324" s="54">
        <f>2*YIELD(DATEVALUE("2/15/97"),DATEVALUE("12/15/2004"),0.0521/2,Z$320,100,2,0)</f>
        <v>0.09618550269101687</v>
      </c>
      <c r="AA324" s="54">
        <f>2*YIELD(DATEVALUE("2/15/97"),DATEVALUE("12/15/2004"),0.0521/2,AA$320,100,2,0)</f>
        <v>0.09534199076370789</v>
      </c>
      <c r="AB324" s="54">
        <f>2*YIELD(DATEVALUE("2/15/97"),DATEVALUE("12/15/2004"),0.0521/2,AB$320,100,2,0)</f>
        <v>0.09450126578157333</v>
      </c>
      <c r="AC324" s="54">
        <f>2*YIELD(DATEVALUE("2/15/97"),DATEVALUE("12/15/2004"),0.0521/2,AC$320,100,2,0)</f>
        <v>0.09366331010822677</v>
      </c>
      <c r="AD324" s="54">
        <f>2*YIELD(DATEVALUE("2/15/97"),DATEVALUE("12/15/2004"),0.0521/2,AD$320,100,2,0)</f>
        <v>0.09282810627158918</v>
      </c>
      <c r="AE324" s="54">
        <f>2*YIELD(DATEVALUE("2/15/97"),DATEVALUE("12/15/2004"),0.0521/2,AE$320,100,2,0)</f>
        <v>0.09199563696187107</v>
      </c>
      <c r="AF324" s="54">
        <f>2*YIELD(DATEVALUE("2/15/97"),DATEVALUE("12/15/2004"),0.0521/2,AF$320,100,2,0)</f>
        <v>0.09116588502958642</v>
      </c>
      <c r="AG324" s="54">
        <f>2*YIELD(DATEVALUE("2/15/97"),DATEVALUE("12/15/2004"),0.0521/2,AG$320,100,2,0)</f>
        <v>0.09033883348359752</v>
      </c>
      <c r="AH324" s="54">
        <f>2*YIELD(DATEVALUE("2/15/97"),DATEVALUE("12/15/2004"),0.0521/2,AH$320,100,2,0)</f>
        <v>0.08951446548918494</v>
      </c>
      <c r="AI324" s="54">
        <f>2*YIELD(DATEVALUE("2/15/97"),DATEVALUE("12/15/2004"),0.0521/2,AI$320,100,2,0)</f>
        <v>0.08869276436615506</v>
      </c>
      <c r="AJ324" s="54">
        <f>2*YIELD(DATEVALUE("2/15/97"),DATEVALUE("12/15/2004"),0.0521/2,AJ$320,100,2,0)</f>
        <v>0.08787371358696673</v>
      </c>
      <c r="AK324" s="54">
        <f>2*YIELD(DATEVALUE("2/15/97"),DATEVALUE("12/15/2004"),0.0521/2,AK$320,100,2,0)</f>
        <v>0.08705729677488999</v>
      </c>
      <c r="AL324" s="54">
        <f>2*YIELD(DATEVALUE("2/15/97"),DATEVALUE("12/15/2004"),0.0521/2,AL$320,100,2,0)</f>
        <v>0.0862434977021973</v>
      </c>
      <c r="AM324" s="54">
        <f>2*YIELD(DATEVALUE("2/15/97"),DATEVALUE("12/15/2004"),0.0521/2,AM$320,100,2,0)</f>
        <v>0.08543230028836989</v>
      </c>
      <c r="AN324" s="54">
        <f>2*YIELD(DATEVALUE("2/15/97"),DATEVALUE("12/15/2004"),0.0521/2,AN$320,100,2,0)</f>
        <v>0.08462368859834392</v>
      </c>
      <c r="AO324" s="54">
        <f>2*YIELD(DATEVALUE("2/15/97"),DATEVALUE("12/15/2004"),0.0521/2,AO$320,100,2,0)</f>
        <v>0.08381764684077432</v>
      </c>
      <c r="AP324" s="54">
        <f>2*YIELD(DATEVALUE("2/15/97"),DATEVALUE("12/15/2004"),0.0521/2,AP$320,100,2,0)</f>
        <v>0.08301415936632474</v>
      </c>
      <c r="AQ324" s="54">
        <f>2*YIELD(DATEVALUE("2/15/97"),DATEVALUE("12/15/2004"),0.0521/2,AQ$320,100,2,0)</f>
        <v>0.08221321066598646</v>
      </c>
      <c r="AR324" s="54">
        <f>2*YIELD(DATEVALUE("2/15/97"),DATEVALUE("12/15/2004"),0.0521/2,AR$320,100,2,0)</f>
        <v>0.08141478536941911</v>
      </c>
      <c r="AS324" s="54">
        <f>2*YIELD(DATEVALUE("2/15/97"),DATEVALUE("12/15/2004"),0.0521/2,AS$320,100,2,0)</f>
        <v>0.0806188682433175</v>
      </c>
      <c r="AT324" s="54">
        <f>2*YIELD(DATEVALUE("2/15/97"),DATEVALUE("12/15/2004"),0.0521/2,AT$320,100,2,0)</f>
        <v>0.07982544418980118</v>
      </c>
      <c r="AU324" s="54">
        <f>2*YIELD(DATEVALUE("2/15/97"),DATEVALUE("12/15/2004"),0.0521/2,AU$320,100,2,0)</f>
        <v>0.07903449824482388</v>
      </c>
      <c r="AV324" s="54">
        <f>2*YIELD(DATEVALUE("2/15/97"),DATEVALUE("12/15/2004"),0.0521/2,AV$320,100,2,0)</f>
        <v>0.07824601557661721</v>
      </c>
      <c r="AW324" s="54">
        <f>2*YIELD(DATEVALUE("2/15/97"),DATEVALUE("12/15/2004"),0.0521/2,AW$320,100,2,0)</f>
        <v>0.0774599814841416</v>
      </c>
      <c r="AX324" s="54">
        <f>2*YIELD(DATEVALUE("2/15/97"),DATEVALUE("12/15/2004"),0.0521/2,AX$320,100,2,0)</f>
        <v>0.0766763813955733</v>
      </c>
      <c r="AY324" s="54">
        <f>2*YIELD(DATEVALUE("2/15/97"),DATEVALUE("12/15/2004"),0.0521/2,AY$320,100,2,0)</f>
        <v>0.07589520086680406</v>
      </c>
      <c r="AZ324" s="54">
        <f>2*YIELD(DATEVALUE("2/15/97"),DATEVALUE("12/15/2004"),0.0521/2,AZ$320,100,2,0)</f>
        <v>0.07511642557996676</v>
      </c>
      <c r="BA324" s="54">
        <f>2*YIELD(DATEVALUE("2/15/97"),DATEVALUE("12/15/2004"),0.0521/2,BA$320,100,2,0)</f>
        <v>0.07434004134198059</v>
      </c>
      <c r="BB324" s="54">
        <f>2*YIELD(DATEVALUE("2/15/97"),DATEVALUE("12/15/2004"),0.0521/2,BB$320,100,2,0)</f>
        <v>0.07356603408311768</v>
      </c>
      <c r="BC324" s="54">
        <f>2*YIELD(DATEVALUE("2/15/97"),DATEVALUE("12/15/2004"),0.0521/2,BC$320,100,2,0)</f>
        <v>0.0727943898555914</v>
      </c>
      <c r="BD324" s="54">
        <f>2*YIELD(DATEVALUE("2/15/97"),DATEVALUE("12/15/2004"),0.0521/2,BD$320,100,2,0)</f>
        <v>0.07202509483215977</v>
      </c>
      <c r="BE324" s="54">
        <f>2*YIELD(DATEVALUE("2/15/97"),DATEVALUE("12/15/2004"),0.0521/2,BE$320,100,2,0)</f>
        <v>0.07125813530475558</v>
      </c>
      <c r="BF324" s="54">
        <f>2*YIELD(DATEVALUE("2/15/97"),DATEVALUE("12/15/2004"),0.0521/2,BF$320,100,2,0)</f>
        <v>0.07049349768313043</v>
      </c>
      <c r="BG324" s="54">
        <f>2*YIELD(DATEVALUE("2/15/97"),DATEVALUE("12/15/2004"),0.0521/2,BG$320,100,2,0)</f>
        <v>0.06973116849351838</v>
      </c>
      <c r="BH324" s="54">
        <f>2*YIELD(DATEVALUE("2/15/97"),DATEVALUE("12/15/2004"),0.0521/2,BH$320,100,2,0)</f>
        <v>0.06897113437732473</v>
      </c>
      <c r="BI324" s="54">
        <f>2*YIELD(DATEVALUE("2/15/97"),DATEVALUE("12/15/2004"),0.0521/2,BI$320,100,2,0)</f>
        <v>0.0682133820898225</v>
      </c>
      <c r="BJ324" s="54">
        <f>2*YIELD(DATEVALUE("2/15/97"),DATEVALUE("12/15/2004"),0.0521/2,BJ$320,100,2,0)</f>
        <v>0.06745789849887715</v>
      </c>
      <c r="BK324" s="54">
        <f>2*YIELD(DATEVALUE("2/15/97"),DATEVALUE("12/15/2004"),0.0521/2,BK$320,100,2,0)</f>
        <v>0.06670467058368214</v>
      </c>
      <c r="BL324" s="54">
        <f>2*YIELD(DATEVALUE("2/15/97"),DATEVALUE("12/15/2004"),0.0521/2,BL$320,100,2,0)</f>
        <v>0.06595368543351555</v>
      </c>
      <c r="BM324" s="54">
        <f>2*YIELD(DATEVALUE("2/15/97"),DATEVALUE("12/15/2004"),0.0521/2,BM$320,100,2,0)</f>
        <v>0.06520493024651287</v>
      </c>
      <c r="BN324" s="54">
        <f>2*YIELD(DATEVALUE("2/15/97"),DATEVALUE("12/15/2004"),0.0521/2,BN$320,100,2,0)</f>
        <v>0.06445839232845796</v>
      </c>
      <c r="BO324" s="54">
        <f>2*YIELD(DATEVALUE("2/15/97"),DATEVALUE("12/15/2004"),0.0521/2,BO$320,100,2,0)</f>
        <v>0.06371405909158717</v>
      </c>
      <c r="BP324" s="54">
        <f>2*YIELD(DATEVALUE("2/15/97"),DATEVALUE("12/15/2004"),0.0521/2,BP$320,100,2,0)</f>
        <v>0.06297191805341595</v>
      </c>
      <c r="BQ324" s="54">
        <f>2*YIELD(DATEVALUE("2/15/97"),DATEVALUE("12/15/2004"),0.0521/2,BQ$320,100,2,0)</f>
        <v>0.06223195683557447</v>
      </c>
      <c r="BR324" s="54">
        <f>2*YIELD(DATEVALUE("2/15/97"),DATEVALUE("12/15/2004"),0.0521/2,BR$320,100,2,0)</f>
        <v>0.06149416316266557</v>
      </c>
      <c r="BS324" s="54">
        <f>2*YIELD(DATEVALUE("2/15/97"),DATEVALUE("12/15/2004"),0.0521/2,BS$320,100,2,0)</f>
        <v>0.060758524861131084</v>
      </c>
      <c r="BT324" s="54">
        <f>2*YIELD(DATEVALUE("2/15/97"),DATEVALUE("12/15/2004"),0.0521/2,BT$320,100,2,0)</f>
        <v>0.06002502985814339</v>
      </c>
      <c r="BU324" s="54">
        <f>2*YIELD(DATEVALUE("2/15/97"),DATEVALUE("12/15/2004"),0.0521/2,BU$320,100,2,0)</f>
        <v>0.05929366618050259</v>
      </c>
      <c r="BV324" s="54">
        <f>2*YIELD(DATEVALUE("2/15/97"),DATEVALUE("12/15/2004"),0.0521/2,BV$320,100,2,0)</f>
        <v>0.05856442195355397</v>
      </c>
      <c r="BW324" s="54">
        <f>2*YIELD(DATEVALUE("2/15/97"),DATEVALUE("12/15/2004"),0.0521/2,BW$320,100,2,0)</f>
        <v>0.05783728540011732</v>
      </c>
      <c r="BX324" s="54">
        <f>2*YIELD(DATEVALUE("2/15/97"),DATEVALUE("12/15/2004"),0.0521/2,BX$320,100,2,0)</f>
        <v>0.05711224483943368</v>
      </c>
      <c r="BY324" s="54">
        <f>2*YIELD(DATEVALUE("2/15/97"),DATEVALUE("12/15/2004"),0.0521/2,BY$320,100,2,0)</f>
        <v>0.056389288500391925</v>
      </c>
      <c r="BZ324" s="54">
        <f>2*YIELD(DATEVALUE("2/15/97"),DATEVALUE("12/15/2004"),0.0521/2,BZ$320,100,2,0)</f>
        <v>0.055668405356481265</v>
      </c>
      <c r="CA324" s="54">
        <f>2*YIELD(DATEVALUE("2/15/97"),DATEVALUE("12/15/2004"),0.0521/2,CA$320,100,2,0)</f>
        <v>0.054949583696928504</v>
      </c>
      <c r="CB324" s="54">
        <f>2*YIELD(DATEVALUE("2/15/97"),DATEVALUE("12/15/2004"),0.0521/2,CB$320,100,2,0)</f>
        <v>0.05423281222094387</v>
      </c>
      <c r="CC324" s="54">
        <f>2*YIELD(DATEVALUE("2/15/97"),DATEVALUE("12/15/2004"),0.0521/2,CC$320,100,2,0)</f>
        <v>0.05351807971871525</v>
      </c>
      <c r="CD324" s="54">
        <f>2*YIELD(DATEVALUE("2/15/97"),DATEVALUE("12/15/2004"),0.0521/2,CD$320,100,2,0)</f>
        <v>0.05280537507045997</v>
      </c>
      <c r="CE324" s="54">
        <f>2*YIELD(DATEVALUE("2/15/97"),DATEVALUE("12/15/2004"),0.0521/2,CE$320,100,2,0)</f>
        <v>0.05209468724547786</v>
      </c>
      <c r="CF324" s="54">
        <f>2*YIELD(DATEVALUE("2/15/97"),DATEVALUE("12/15/2004"),0.0521/2,CF$320,100,2,0)</f>
        <v>0.05138600530123104</v>
      </c>
      <c r="CG324" s="54">
        <f>2*YIELD(DATEVALUE("2/15/97"),DATEVALUE("12/15/2004"),0.0521/2,CG$320,100,2,0)</f>
        <v>0.050679318382420686</v>
      </c>
      <c r="CH324" s="54">
        <f>2*YIELD(DATEVALUE("2/15/97"),DATEVALUE("12/15/2004"),0.0521/2,CH$320,100,2,0)</f>
        <v>0.04997461596469253</v>
      </c>
      <c r="CI324" s="54">
        <f>2*YIELD(DATEVALUE("2/15/97"),DATEVALUE("12/15/2004"),0.0521/2,CI$320,100,2,0)</f>
        <v>0.04927188695568579</v>
      </c>
      <c r="CJ324" s="54">
        <f>2*YIELD(DATEVALUE("2/15/97"),DATEVALUE("12/15/2004"),0.0521/2,CJ$320,100,2,0)</f>
        <v>0.04857112092573021</v>
      </c>
      <c r="CK324" s="54">
        <f>2*YIELD(DATEVALUE("2/15/97"),DATEVALUE("12/15/2004"),0.0521/2,CK$320,100,2,0)</f>
        <v>0.047872307357666496</v>
      </c>
      <c r="CL324" s="54">
        <f>2*YIELD(DATEVALUE("2/15/97"),DATEVALUE("12/15/2004"),0.0521/2,CL$320,100,2,0)</f>
        <v>0.04717543581737398</v>
      </c>
      <c r="CM324" s="54">
        <f>2*YIELD(DATEVALUE("2/15/97"),DATEVALUE("12/15/2004"),0.0521/2,CM$320,100,2,0)</f>
        <v>0.046480495952903475</v>
      </c>
      <c r="CN324" s="54">
        <f>2*YIELD(DATEVALUE("2/15/97"),DATEVALUE("12/15/2004"),0.0521/2,CN$320,100,2,0)</f>
        <v>0.0457874774936302</v>
      </c>
      <c r="CO324" s="54">
        <f>2*YIELD(DATEVALUE("2/15/97"),DATEVALUE("12/15/2004"),0.0521/2,CO$320,100,2,0)</f>
        <v>0.04509637024940333</v>
      </c>
      <c r="CP324" s="54">
        <f>2*YIELD(DATEVALUE("2/15/97"),DATEVALUE("12/15/2004"),0.0521/2,CP$320,100,2,0)</f>
        <v>0.044407164109721085</v>
      </c>
      <c r="CQ324" s="54">
        <f>2*YIELD(DATEVALUE("2/15/97"),DATEVALUE("12/15/2004"),0.0521/2,CQ$320,100,2,0)</f>
        <v>0.043719849042905955</v>
      </c>
      <c r="CR324" s="54">
        <f>2*YIELD(DATEVALUE("2/15/97"),DATEVALUE("12/15/2004"),0.0521/2,CR$320,100,2,0)</f>
        <v>0.04303441509529597</v>
      </c>
      <c r="CS324" s="54">
        <f>2*YIELD(DATEVALUE("2/15/97"),DATEVALUE("12/15/2004"),0.0521/2,CS$320,100,2,0)</f>
        <v>0.04235085239044104</v>
      </c>
      <c r="CT324" s="54">
        <f>2*YIELD(DATEVALUE("2/15/97"),DATEVALUE("12/15/2004"),0.0521/2,CT$320,100,2,0)</f>
        <v>0.04166915112831955</v>
      </c>
      <c r="CU324" s="54">
        <f>2*YIELD(DATEVALUE("2/15/97"),DATEVALUE("12/15/2004"),0.0521/2,CU$320,100,2,0)</f>
        <v>0.04098930158455167</v>
      </c>
      <c r="CV324" s="54">
        <f>2*YIELD(DATEVALUE("2/15/97"),DATEVALUE("12/15/2004"),0.0521/2,CV$320,100,2,0)</f>
        <v>0.04031129410963208</v>
      </c>
      <c r="CW324" s="54">
        <f>2*YIELD(DATEVALUE("2/15/97"),DATEVALUE("12/15/2004"),0.0521/2,CW$320,100,2,0)</f>
        <v>0.039635119128171865</v>
      </c>
      <c r="CX324" s="54">
        <f>2*YIELD(DATEVALUE("2/15/97"),DATEVALUE("12/15/2004"),0.0521/2,CX$320,100,2,0)</f>
        <v>0.03896076713814241</v>
      </c>
      <c r="CY324" s="54">
        <f>2*YIELD(DATEVALUE("2/15/97"),DATEVALUE("12/15/2004"),0.0521/2,CY$320,100,2,0)</f>
        <v>0.03828822871013847</v>
      </c>
      <c r="CZ324" s="54">
        <f>2*YIELD(DATEVALUE("2/15/97"),DATEVALUE("12/15/2004"),0.0521/2,CZ$320,100,2,0)</f>
        <v>0.037617494486645066</v>
      </c>
      <c r="DA324" s="54">
        <f>2*YIELD(DATEVALUE("2/15/97"),DATEVALUE("12/15/2004"),0.0521/2,DA$320,100,2,0)</f>
        <v>0.0369485551813115</v>
      </c>
      <c r="DB324" s="54">
        <f>2*YIELD(DATEVALUE("2/15/97"),DATEVALUE("12/15/2004"),0.0521/2,DB$320,100,2,0)</f>
        <v>0.03628140157824358</v>
      </c>
      <c r="DC324" s="54">
        <f>2*YIELD(DATEVALUE("2/15/97"),DATEVALUE("12/15/2004"),0.0521/2,DC$320,100,2,0)</f>
        <v>0.035616024531292194</v>
      </c>
      <c r="DD324" s="54">
        <f>2*YIELD(DATEVALUE("2/15/97"),DATEVALUE("12/15/2004"),0.0521/2,DD$320,100,2,0)</f>
        <v>0.03495241496336143</v>
      </c>
      <c r="DE324" s="54">
        <f>2*YIELD(DATEVALUE("2/15/97"),DATEVALUE("12/15/2004"),0.0521/2,DE$320,100,2,0)</f>
        <v>0.03429056386571661</v>
      </c>
      <c r="DF324" s="54">
        <f>2*YIELD(DATEVALUE("2/15/97"),DATEVALUE("12/15/2004"),0.0521/2,DF$320,100,2,0)</f>
        <v>0.03363046229731124</v>
      </c>
      <c r="DG324" s="54">
        <f>2*YIELD(DATEVALUE("2/15/97"),DATEVALUE("12/15/2004"),0.0521/2,DG$320,100,2,0)</f>
        <v>0.032972101384110615</v>
      </c>
      <c r="DH324" s="54">
        <f>2*YIELD(DATEVALUE("2/15/97"),DATEVALUE("12/15/2004"),0.0521/2,DH$320,100,2,0)</f>
        <v>0.03231547231843169</v>
      </c>
      <c r="DI324" s="54">
        <f>2*YIELD(DATEVALUE("2/15/97"),DATEVALUE("12/15/2004"),0.0521/2,DI$320,100,2,0)</f>
        <v>0.03166056635828899</v>
      </c>
      <c r="DJ324" s="54">
        <f>2*YIELD(DATEVALUE("2/15/97"),DATEVALUE("12/15/2004"),0.0521/2,DJ$320,100,2,0)</f>
        <v>0.031007374826745926</v>
      </c>
      <c r="DK324" s="54">
        <f>2*YIELD(DATEVALUE("2/15/97"),DATEVALUE("12/15/2004"),0.0521/2,DK$320,100,2,0)</f>
        <v>0.030355889111279608</v>
      </c>
      <c r="DL324" s="54">
        <f>2*YIELD(DATEVALUE("2/15/97"),DATEVALUE("12/15/2004"),0.0521/2,DL$320,100,2,0)</f>
        <v>0.02970610066314767</v>
      </c>
      <c r="DM324" s="54">
        <f>2*YIELD(DATEVALUE("2/15/97"),DATEVALUE("12/15/2004"),0.0521/2,DM$320,100,2,0)</f>
        <v>0.02905800099676491</v>
      </c>
      <c r="DN324" s="54">
        <f>2*YIELD(DATEVALUE("2/15/97"),DATEVALUE("12/15/2004"),0.0521/2,DN$320,100,2,0)</f>
        <v>0.02841158168908991</v>
      </c>
      <c r="DO324" s="54">
        <f>2*YIELD(DATEVALUE("2/15/97"),DATEVALUE("12/15/2004"),0.0521/2,DO$320,100,2,0)</f>
        <v>0.027766834379014112</v>
      </c>
      <c r="DP324" s="54">
        <f>2*YIELD(DATEVALUE("2/15/97"),DATEVALUE("12/15/2004"),0.0521/2,DP$320,100,2,0)</f>
        <v>0.027123750766764525</v>
      </c>
      <c r="DQ324" s="54">
        <f>2*YIELD(DATEVALUE("2/15/97"),DATEVALUE("12/15/2004"),0.0521/2,DQ$320,100,2,0)</f>
        <v>0.02648232261330696</v>
      </c>
      <c r="DR324" s="54">
        <f>2*YIELD(DATEVALUE("2/15/97"),DATEVALUE("12/15/2004"),0.0521/2,DR$320,100,2,0)</f>
        <v>0.025842541739760434</v>
      </c>
      <c r="DS324" s="54">
        <f>2*YIELD(DATEVALUE("2/15/97"),DATEVALUE("12/15/2004"),0.0521/2,DS$320,100,2,0)</f>
        <v>0.025204400026818945</v>
      </c>
      <c r="DT324" s="54">
        <f>2*YIELD(DATEVALUE("2/15/97"),DATEVALUE("12/15/2004"),0.0521/2,DT$320,100,2,0)</f>
        <v>0.024567889414177577</v>
      </c>
      <c r="DU324" s="54">
        <f>2*YIELD(DATEVALUE("2/15/97"),DATEVALUE("12/15/2004"),0.0521/2,DU$320,100,2,0)</f>
        <v>0.023933001899968394</v>
      </c>
      <c r="DV324" s="54">
        <f>2*YIELD(DATEVALUE("2/15/97"),DATEVALUE("12/15/2004"),0.0521/2,DV$320,100,2,0)</f>
        <v>0.023299729540199817</v>
      </c>
      <c r="DW324" s="54">
        <f>2*YIELD(DATEVALUE("2/15/97"),DATEVALUE("12/15/2004"),0.0521/2,DW$320,100,2,0)</f>
        <v>0.022668064448205464</v>
      </c>
      <c r="DX324" s="54">
        <f>2*YIELD(DATEVALUE("2/15/97"),DATEVALUE("12/15/2004"),0.0521/2,DX$320,100,2,0)</f>
        <v>0.022037998794097142</v>
      </c>
      <c r="DY324" s="54">
        <f>2*YIELD(DATEVALUE("2/15/97"),DATEVALUE("12/15/2004"),0.0521/2,DY$320,100,2,0)</f>
        <v>0.021409524804228534</v>
      </c>
      <c r="DZ324" s="54">
        <f>2*YIELD(DATEVALUE("2/15/97"),DATEVALUE("12/15/2004"),0.0521/2,DZ$320,100,2,0)</f>
        <v>0.020782634760657136</v>
      </c>
      <c r="EA324" s="54">
        <f>2*YIELD(DATEVALUE("2/15/97"),DATEVALUE("12/15/2004"),0.0521/2,EA$320,100,2,0)</f>
        <v>0.020157321000621956</v>
      </c>
      <c r="EB324" s="54">
        <f>2*YIELD(DATEVALUE("2/15/97"),DATEVALUE("12/15/2004"),0.0521/2,EB$320,100,2,0)</f>
        <v>0.019533575916023112</v>
      </c>
      <c r="EC324" s="54">
        <f>2*YIELD(DATEVALUE("2/15/97"),DATEVALUE("12/15/2004"),0.0521/2,EC$320,100,2,0)</f>
        <v>0.018911391952903263</v>
      </c>
      <c r="ED324" s="54">
        <f>2*YIELD(DATEVALUE("2/15/97"),DATEVALUE("12/15/2004"),0.0521/2,ED$320,100,2,0)</f>
        <v>0.018290761610942247</v>
      </c>
      <c r="EE324" s="54">
        <f>2*YIELD(DATEVALUE("2/15/97"),DATEVALUE("12/15/2004"),0.0521/2,EE$320,100,2,0)</f>
        <v>0.01767167744295602</v>
      </c>
      <c r="EF324" s="54">
        <f>2*YIELD(DATEVALUE("2/15/97"),DATEVALUE("12/15/2004"),0.0521/2,EF$320,100,2,0)</f>
        <v>0.017054132054396848</v>
      </c>
      <c r="EG324" s="54">
        <f>2*YIELD(DATEVALUE("2/15/97"),DATEVALUE("12/15/2004"),0.0521/2,EG$320,100,2,0)</f>
        <v>0.01643811810286257</v>
      </c>
      <c r="EH324" s="54">
        <f>2*YIELD(DATEVALUE("2/15/97"),DATEVALUE("12/15/2004"),0.0521/2,EH$320,100,2,0)</f>
        <v>0.015823628297613346</v>
      </c>
      <c r="EI324" s="54">
        <f>2*YIELD(DATEVALUE("2/15/97"),DATEVALUE("12/15/2004"),0.0521/2,EI$320,100,2,0)</f>
        <v>0.015210655399092676</v>
      </c>
      <c r="EJ324" s="54">
        <f>2*YIELD(DATEVALUE("2/15/97"),DATEVALUE("12/15/2004"),0.0521/2,EJ$320,100,2,0)</f>
        <v>0.0145991922184491</v>
      </c>
      <c r="EK324" s="54">
        <f>2*YIELD(DATEVALUE("2/15/97"),DATEVALUE("12/15/2004"),0.0521/2,EK$320,100,2,0)</f>
        <v>0.013989231424335233</v>
      </c>
      <c r="EL324" s="54">
        <f>2*YIELD(DATEVALUE("2/15/97"),DATEVALUE("12/15/2004"),0.0521/2,EL$320,100,2,0)</f>
        <v>0.013380766338425902</v>
      </c>
      <c r="EM324" s="54">
        <f>2*YIELD(DATEVALUE("2/15/97"),DATEVALUE("12/15/2004"),0.0521/2,EM$320,100,2,0)</f>
        <v>0.012773789701287752</v>
      </c>
      <c r="EN324" s="54">
        <f>2*YIELD(DATEVALUE("2/15/97"),DATEVALUE("12/15/2004"),0.0521/2,EN$320,100,2,0)</f>
        <v>0.012168294522313463</v>
      </c>
      <c r="EO324" s="54">
        <f>2*YIELD(DATEVALUE("2/15/97"),DATEVALUE("12/15/2004"),0.0521/2,EO$320,100,2,0)</f>
        <v>0.011564273859327524</v>
      </c>
      <c r="EP324" s="54">
        <f>2*YIELD(DATEVALUE("2/15/97"),DATEVALUE("12/15/2004"),0.0521/2,EP$320,100,2,0)</f>
        <v>0.010961720818140688</v>
      </c>
      <c r="EQ324" s="54">
        <f>2*YIELD(DATEVALUE("2/15/97"),DATEVALUE("12/15/2004"),0.0521/2,EQ$320,100,2,0)</f>
        <v>0.010360628552113105</v>
      </c>
      <c r="ER324" s="54">
        <f>2*YIELD(DATEVALUE("2/15/97"),DATEVALUE("12/15/2004"),0.0521/2,ER$320,100,2,0)</f>
        <v>0.009760990261720871</v>
      </c>
      <c r="ES324" s="54">
        <f>2*YIELD(DATEVALUE("2/15/97"),DATEVALUE("12/15/2004"),0.0521/2,ES$320,100,2,0)</f>
        <v>0.00916279919412329</v>
      </c>
      <c r="ET324" s="54">
        <f>2*YIELD(DATEVALUE("2/15/97"),DATEVALUE("12/15/2004"),0.0521/2,ET$320,100,2,0)</f>
        <v>0.00856604864274412</v>
      </c>
      <c r="EU324" s="54">
        <f>2*YIELD(DATEVALUE("2/15/97"),DATEVALUE("12/15/2004"),0.0521/2,EU$320,100,2,0)</f>
        <v>0.007970731946849751</v>
      </c>
      <c r="EV324" s="54">
        <f>2*YIELD(DATEVALUE("2/15/97"),DATEVALUE("12/15/2004"),0.0521/2,EV$320,100,2,0)</f>
        <v>0.007376842491133505</v>
      </c>
      <c r="EW324" s="54">
        <f>2*YIELD(DATEVALUE("2/15/97"),DATEVALUE("12/15/2004"),0.0521/2,EW$320,100,2,0)</f>
        <v>0.006784373705305958</v>
      </c>
      <c r="EX324" s="54">
        <f>2*YIELD(DATEVALUE("2/15/97"),DATEVALUE("12/15/2004"),0.0521/2,EX$320,100,2,0)</f>
        <v>0.006193319063690976</v>
      </c>
      <c r="EY324" s="54">
        <f>2*YIELD(DATEVALUE("2/15/97"),DATEVALUE("12/15/2004"),0.0521/2,EY$320,100,2,0)</f>
        <v>0.005603672084821644</v>
      </c>
      <c r="EZ324" s="54">
        <f>2*YIELD(DATEVALUE("2/15/97"),DATEVALUE("12/15/2004"),0.0521/2,EZ$320,100,2,0)</f>
        <v>0.005015426331046768</v>
      </c>
      <c r="FA324" s="54">
        <f>2*YIELD(DATEVALUE("2/15/97"),DATEVALUE("12/15/2004"),0.0521/2,FA$320,100,2,0)</f>
        <v>0.0044285754081337305</v>
      </c>
      <c r="FB324" s="54">
        <f>2*YIELD(DATEVALUE("2/15/97"),DATEVALUE("12/15/2004"),0.0521/2,FB$320,100,2,0)</f>
        <v>0.0038431129648871026</v>
      </c>
      <c r="FC324" s="54">
        <f>2*YIELD(DATEVALUE("2/15/97"),DATEVALUE("12/15/2004"),0.0521/2,FC$320,100,2,0)</f>
        <v>0.003259032692758053</v>
      </c>
      <c r="FD324" s="54">
        <f>2*YIELD(DATEVALUE("2/15/97"),DATEVALUE("12/15/2004"),0.0521/2,FD$320,100,2,0)</f>
        <v>0.002676328325468436</v>
      </c>
      <c r="FE324" s="54">
        <f>2*YIELD(DATEVALUE("2/15/97"),DATEVALUE("12/15/2004"),0.0521/2,FE$320,100,2,0)</f>
        <v>0.002094993638634862</v>
      </c>
      <c r="FF324" s="54">
        <f>2*YIELD(DATEVALUE("2/15/97"),DATEVALUE("12/15/2004"),0.0521/2,FF$320,100,2,0)</f>
        <v>0.0015150224493955405</v>
      </c>
      <c r="FG324" s="54">
        <f>2*YIELD(DATEVALUE("2/15/97"),DATEVALUE("12/15/2004"),0.0521/2,FG$320,100,2,0)</f>
        <v>0.000936408616045183</v>
      </c>
      <c r="FH324" s="54">
        <f>2*YIELD(DATEVALUE("2/15/97"),DATEVALUE("12/15/2004"),0.0521/2,FH$320,100,2,0)</f>
        <v>0.0003591460376702095</v>
      </c>
      <c r="FI324" s="54">
        <f>2*YIELD(DATEVALUE("2/15/97"),DATEVALUE("12/15/2004"),0.0521/2,FI$320,100,2,0)</f>
        <v>-0.00021677134621082164</v>
      </c>
      <c r="FJ324" s="54">
        <f>2*YIELD(DATEVALUE("2/15/97"),DATEVALUE("12/15/2004"),0.0521/2,FJ$320,100,2,0)</f>
        <v>-0.0007913495560027433</v>
      </c>
      <c r="FK324" s="54">
        <f>2*YIELD(DATEVALUE("2/15/97"),DATEVALUE("12/15/2004"),0.0521/2,FK$320,100,2,0)</f>
        <v>-0.0013645945723860377</v>
      </c>
      <c r="FL324" s="54">
        <f>2*YIELD(DATEVALUE("2/15/97"),DATEVALUE("12/15/2004"),0.0521/2,FL$320,100,2,0)</f>
        <v>-0.001936512336662872</v>
      </c>
      <c r="FM324" s="54">
        <f>2*YIELD(DATEVALUE("2/15/97"),DATEVALUE("12/15/2004"),0.0521/2,FM$320,100,2,0)</f>
        <v>-0.002507108751103707</v>
      </c>
      <c r="FN324" s="54">
        <f>2*YIELD(DATEVALUE("2/15/97"),DATEVALUE("12/15/2004"),0.0521/2,FN$320,100,2,0)</f>
        <v>-0.0030763896792865677</v>
      </c>
      <c r="FO324" s="54">
        <f>2*YIELD(DATEVALUE("2/15/97"),DATEVALUE("12/15/2004"),0.0521/2,FO$320,100,2,0)</f>
        <v>-0.003644360946434954</v>
      </c>
      <c r="FP324" s="54">
        <f>2*YIELD(DATEVALUE("2/15/97"),DATEVALUE("12/15/2004"),0.0521/2,FP$320,100,2,0)</f>
        <v>-0.004211028339749988</v>
      </c>
      <c r="FQ324" s="54">
        <f>2*YIELD(DATEVALUE("2/15/97"),DATEVALUE("12/15/2004"),0.0521/2,FQ$320,100,2,0)</f>
        <v>-0.004776397608740796</v>
      </c>
      <c r="FR324" s="54">
        <f>2*YIELD(DATEVALUE("2/15/97"),DATEVALUE("12/15/2004"),0.0521/2,FR$320,100,2,0)</f>
        <v>-0.005340474465550963</v>
      </c>
      <c r="FS324" s="54">
        <f>2*YIELD(DATEVALUE("2/15/97"),DATEVALUE("12/15/2004"),0.0521/2,FS$320,100,2,0)</f>
        <v>-0.005903264585281144</v>
      </c>
      <c r="FT324" s="54">
        <f>2*YIELD(DATEVALUE("2/15/97"),DATEVALUE("12/15/2004"),0.0521/2,FT$320,100,2,0)</f>
        <v>-0.006464773606307846</v>
      </c>
      <c r="FU324" s="54">
        <f>2*YIELD(DATEVALUE("2/15/97"),DATEVALUE("12/15/2004"),0.0521/2,FU$320,100,2,0)</f>
        <v>-0.0070250071306014236</v>
      </c>
      <c r="FV324" s="54">
        <f>2*YIELD(DATEVALUE("2/15/97"),DATEVALUE("12/15/2004"),0.0521/2,FV$320,100,2,0)</f>
        <v>-0.007583970724035509</v>
      </c>
      <c r="FW324" s="54">
        <f>2*YIELD(DATEVALUE("2/15/97"),DATEVALUE("12/15/2004"),0.0521/2,FW$320,100,2,0)</f>
        <v>-0.008141669916699247</v>
      </c>
      <c r="FX324" s="54">
        <f>2*YIELD(DATEVALUE("2/15/97"),DATEVALUE("12/15/2004"),0.0521/2,FX$320,100,2,0)</f>
        <v>-0.00869811020320166</v>
      </c>
      <c r="FY324" s="54">
        <f>2*YIELD(DATEVALUE("2/15/97"),DATEVALUE("12/15/2004"),0.0521/2,FY$320,100,2,0)</f>
        <v>-0.009253297042976135</v>
      </c>
      <c r="FZ324" s="54">
        <f>2*YIELD(DATEVALUE("2/15/97"),DATEVALUE("12/15/2004"),0.0521/2,FZ$320,100,2,0)</f>
        <v>-0.009807235860577954</v>
      </c>
      <c r="GA324" s="54">
        <f>2*YIELD(DATEVALUE("2/15/97"),DATEVALUE("12/15/2004"),0.0521/2,GA$320,100,2,0)</f>
        <v>-0.010359932045982161</v>
      </c>
      <c r="GB324" s="54">
        <f>2*YIELD(DATEVALUE("2/15/97"),DATEVALUE("12/15/2004"),0.0521/2,GB$320,100,2,0)</f>
        <v>-0.010911390954878001</v>
      </c>
      <c r="GC324" s="54">
        <f>2*YIELD(DATEVALUE("2/15/97"),DATEVALUE("12/15/2004"),0.0521/2,GC$320,100,2,0)</f>
        <v>-0.011461617908956483</v>
      </c>
      <c r="GD324" s="54">
        <f>2*YIELD(DATEVALUE("2/15/97"),DATEVALUE("12/15/2004"),0.0521/2,GD$320,100,2,0)</f>
        <v>-0.0120106181962001</v>
      </c>
      <c r="GE324" s="54">
        <f>2*YIELD(DATEVALUE("2/15/97"),DATEVALUE("12/15/2004"),0.0521/2,GE$320,100,2,0)</f>
        <v>-0.01255839683717537</v>
      </c>
      <c r="GF324" s="54">
        <f>2*YIELD(DATEVALUE("2/15/97"),DATEVALUE("12/15/2004"),0.0521/2,GF$320,100,2,0)</f>
        <v>-0.01310495947029995</v>
      </c>
      <c r="GG324" s="54">
        <f>2*YIELD(DATEVALUE("2/15/97"),DATEVALUE("12/15/2004"),0.0521/2,GG$320,100,2,0)</f>
        <v>-0.013650311092891863</v>
      </c>
      <c r="GH324" s="54">
        <f>2*YIELD(DATEVALUE("2/15/97"),DATEVALUE("12/15/2004"),0.0521/2,GH$320,100,2,0)</f>
        <v>-0.014194456860002647</v>
      </c>
      <c r="GI324" s="54">
        <f>2*YIELD(DATEVALUE("2/15/97"),DATEVALUE("12/15/2004"),0.0521/2,GI$320,100,2,0)</f>
        <v>-0.014737401894307268</v>
      </c>
      <c r="GJ324" s="54">
        <f>2*YIELD(DATEVALUE("2/15/97"),DATEVALUE("12/15/2004"),0.0521/2,GJ$320,100,2,0)</f>
        <v>-0.01527915128637382</v>
      </c>
      <c r="GK324" s="54">
        <f>2*YIELD(DATEVALUE("2/15/97"),DATEVALUE("12/15/2004"),0.0521/2,GK$320,100,2,0)</f>
        <v>-0.01581971009492752</v>
      </c>
      <c r="GL324" s="54">
        <f>2*YIELD(DATEVALUE("2/15/97"),DATEVALUE("12/15/2004"),0.0521/2,GL$320,100,2,0)</f>
        <v>-0.016359083347115295</v>
      </c>
      <c r="GM324" s="54">
        <f>2*YIELD(DATEVALUE("2/15/97"),DATEVALUE("12/15/2004"),0.0521/2,GM$320,100,2,0)</f>
        <v>-0.01689727603876469</v>
      </c>
      <c r="GN324" s="54">
        <f>2*YIELD(DATEVALUE("2/15/97"),DATEVALUE("12/15/2004"),0.0521/2,GN$320,100,2,0)</f>
        <v>-0.01743429313464233</v>
      </c>
      <c r="GO324" s="54">
        <f>2*YIELD(DATEVALUE("2/15/97"),DATEVALUE("12/15/2004"),0.0521/2,GO$320,100,2,0)</f>
        <v>-0.017970139568708576</v>
      </c>
      <c r="GP324" s="54">
        <f>2*YIELD(DATEVALUE("2/15/97"),DATEVALUE("12/15/2004"),0.0521/2,GP$320,100,2,0)</f>
        <v>-0.01850482024436917</v>
      </c>
      <c r="GQ324" s="54">
        <f>2*YIELD(DATEVALUE("2/15/97"),DATEVALUE("12/15/2004"),0.0521/2,GQ$320,100,2,0)</f>
        <v>-0.019038340034727055</v>
      </c>
      <c r="GR324" s="54">
        <f>2*YIELD(DATEVALUE("2/15/97"),DATEVALUE("12/15/2004"),0.0521/2,GR$320,100,2,0)</f>
        <v>-0.0195707037828272</v>
      </c>
      <c r="GS324" s="54">
        <f>2*YIELD(DATEVALUE("2/15/97"),DATEVALUE("12/15/2004"),0.0521/2,GS$320,100,2,0)</f>
        <v>-0.020101916301902587</v>
      </c>
      <c r="GT324" s="54">
        <f>2*YIELD(DATEVALUE("2/15/97"),DATEVALUE("12/15/2004"),0.0521/2,GT$320,100,2,0)</f>
        <v>-0.020631982375615993</v>
      </c>
      <c r="GU324" s="54">
        <f>2*YIELD(DATEVALUE("2/15/97"),DATEVALUE("12/15/2004"),0.0521/2,GU$320,100,2,0)</f>
        <v>-0.021160906758301217</v>
      </c>
      <c r="GV324" s="54">
        <f>2*YIELD(DATEVALUE("2/15/97"),DATEVALUE("12/15/2004"),0.0521/2,GV$320,100,2,0)</f>
        <v>-0.021688694175197996</v>
      </c>
      <c r="GW324" s="54">
        <f>2*YIELD(DATEVALUE("2/15/97"),DATEVALUE("12/15/2004"),0.0521/2,GW$320,100,2,0)</f>
        <v>-0.022215349322689943</v>
      </c>
      <c r="GX324" s="54">
        <f>2*YIELD(DATEVALUE("2/15/97"),DATEVALUE("12/15/2004"),0.0521/2,GX$320,100,2,0)</f>
        <v>-0.02274087686853446</v>
      </c>
      <c r="GY324" s="54">
        <f>2*YIELD(DATEVALUE("2/15/97"),DATEVALUE("12/15/2004"),0.0521/2,GY$320,100,2,0)</f>
        <v>-0.023265281452094416</v>
      </c>
      <c r="GZ324" s="54">
        <f>2*YIELD(DATEVALUE("2/15/97"),DATEVALUE("12/15/2004"),0.0521/2,GZ$320,100,2,0)</f>
        <v>-0.023788567684567056</v>
      </c>
      <c r="HA324" s="54">
        <f>2*YIELD(DATEVALUE("2/15/97"),DATEVALUE("12/15/2004"),0.0521/2,HA$320,100,2,0)</f>
        <v>-0.024310740149207977</v>
      </c>
      <c r="HB324" s="54">
        <f>2*YIELD(DATEVALUE("2/15/97"),DATEVALUE("12/15/2004"),0.0521/2,HB$320,100,2,0)</f>
        <v>-0.02483180340155563</v>
      </c>
      <c r="HC324" s="54">
        <f>2*YIELD(DATEVALUE("2/15/97"),DATEVALUE("12/15/2004"),0.0521/2,HC$320,100,2,0)</f>
        <v>-0.025351761969653032</v>
      </c>
      <c r="HD324" s="54">
        <f>2*YIELD(DATEVALUE("2/15/97"),DATEVALUE("12/15/2004"),0.0521/2,HD$320,100,2,0)</f>
        <v>-0.025870620354265322</v>
      </c>
      <c r="HE324" s="54">
        <f>2*YIELD(DATEVALUE("2/15/97"),DATEVALUE("12/15/2004"),0.0521/2,HE$320,100,2,0)</f>
        <v>-0.026388383029098853</v>
      </c>
      <c r="HF324" s="54">
        <f>2*YIELD(DATEVALUE("2/15/97"),DATEVALUE("12/15/2004"),0.0521/2,HF$320,100,2,0)</f>
        <v>-0.026905054441013862</v>
      </c>
      <c r="HG324" s="54">
        <f>2*YIELD(DATEVALUE("2/15/97"),DATEVALUE("12/15/2004"),0.0521/2,HG$320,100,2,0)</f>
        <v>-0.02742063901023855</v>
      </c>
      <c r="HH324" s="54">
        <f>2*YIELD(DATEVALUE("2/15/97"),DATEVALUE("12/15/2004"),0.0521/2,HH$320,100,2,0)</f>
        <v>-0.027935141130579783</v>
      </c>
      <c r="HI324" s="54">
        <f>2*YIELD(DATEVALUE("2/15/97"),DATEVALUE("12/15/2004"),0.0521/2,HI$320,100,2,0)</f>
        <v>-0.028448565169630523</v>
      </c>
      <c r="HJ324" s="54">
        <f>2*YIELD(DATEVALUE("2/15/97"),DATEVALUE("12/15/2004"),0.0521/2,HJ$320,100,2,0)</f>
        <v>-0.028960915468976767</v>
      </c>
      <c r="HK324" s="54">
        <f>2*YIELD(DATEVALUE("2/15/97"),DATEVALUE("12/15/2004"),0.0521/2,HK$320,100,2,0)</f>
        <v>-0.029472196344402762</v>
      </c>
      <c r="HL324" s="54">
        <f>2*YIELD(DATEVALUE("2/15/97"),DATEVALUE("12/15/2004"),0.0521/2,HL$320,100,2,0)</f>
        <v>-0.029982412086092015</v>
      </c>
      <c r="HM324" s="54">
        <f>2*YIELD(DATEVALUE("2/15/97"),DATEVALUE("12/15/2004"),0.0521/2,HM$320,100,2,0)</f>
        <v>-0.030491566958828986</v>
      </c>
      <c r="HN324" s="54">
        <f>2*YIELD(DATEVALUE("2/15/97"),DATEVALUE("12/15/2004"),0.0521/2,HN$320,100,2,0)</f>
        <v>-0.03099966520219779</v>
      </c>
      <c r="HO324" s="54">
        <f>2*YIELD(DATEVALUE("2/15/97"),DATEVALUE("12/15/2004"),0.0521/2,HO$320,100,2,0)</f>
        <v>-0.031506711030778047</v>
      </c>
      <c r="HP324" s="54">
        <f>2*YIELD(DATEVALUE("2/15/97"),DATEVALUE("12/15/2004"),0.0521/2,HP$320,100,2,0)</f>
        <v>-0.03201270863433941</v>
      </c>
      <c r="HQ324" s="54">
        <f>2*YIELD(DATEVALUE("2/15/97"),DATEVALUE("12/15/2004"),0.0521/2,HQ$320,100,2,0)</f>
        <v>-0.03251766217803533</v>
      </c>
      <c r="HR324" s="54">
        <f>2*YIELD(DATEVALUE("2/15/97"),DATEVALUE("12/15/2004"),0.0521/2,HR$320,100,2,0)</f>
        <v>-0.033021575802593135</v>
      </c>
      <c r="HS324" s="54">
        <f>2*YIELD(DATEVALUE("2/15/97"),DATEVALUE("12/15/2004"),0.0521/2,HS$320,100,2,0)</f>
        <v>-0.03352445362450385</v>
      </c>
      <c r="HT324" s="54">
        <f>2*YIELD(DATEVALUE("2/15/97"),DATEVALUE("12/15/2004"),0.0521/2,HT$320,100,2,0)</f>
        <v>-0.03402629973620921</v>
      </c>
      <c r="HU324" s="54">
        <f>2*YIELD(DATEVALUE("2/15/97"),DATEVALUE("12/15/2004"),0.0521/2,HU$320,100,2,0)</f>
        <v>-0.03452711820628792</v>
      </c>
      <c r="HV324" s="54">
        <f>2*YIELD(DATEVALUE("2/15/97"),DATEVALUE("12/15/2004"),0.0521/2,HV$320,100,2,0)</f>
        <v>-0.03502691307963696</v>
      </c>
      <c r="HW324" s="54">
        <f>2*YIELD(DATEVALUE("2/15/97"),DATEVALUE("12/15/2004"),0.0521/2,HW$320,100,2,0)</f>
        <v>-0.03552568837765689</v>
      </c>
      <c r="HX324" s="54">
        <f>2*YIELD(DATEVALUE("2/15/97"),DATEVALUE("12/15/2004"),0.0521/2,HX$320,100,2,0)</f>
        <v>-0.03602344809843001</v>
      </c>
      <c r="HY324" s="54">
        <f>2*YIELD(DATEVALUE("2/15/97"),DATEVALUE("12/15/2004"),0.0521/2,HY$320,100,2,0)</f>
        <v>-0.03652019621689934</v>
      </c>
      <c r="HZ324" s="54">
        <f>2*YIELD(DATEVALUE("2/15/97"),DATEVALUE("12/15/2004"),0.0521/2,HZ$320,100,2,0)</f>
        <v>-0.03701593668504571</v>
      </c>
      <c r="IA324" s="54">
        <f>2*YIELD(DATEVALUE("2/15/97"),DATEVALUE("12/15/2004"),0.0521/2,IA$320,100,2,0)</f>
        <v>-0.037510673432062006</v>
      </c>
      <c r="IB324" s="54">
        <f>2*YIELD(DATEVALUE("2/15/97"),DATEVALUE("12/15/2004"),0.0521/2,IB$320,100,2,0)</f>
        <v>-0.038004410364528535</v>
      </c>
      <c r="IC324" s="54">
        <f>2*YIELD(DATEVALUE("2/15/97"),DATEVALUE("12/15/2004"),0.0521/2,IC$320,100,2,0)</f>
        <v>-0.03849715136658297</v>
      </c>
      <c r="ID324" s="54">
        <f>2*YIELD(DATEVALUE("2/15/97"),DATEVALUE("12/15/2004"),0.0521/2,ID$320,100,2,0)</f>
        <v>-0.03898890030009126</v>
      </c>
      <c r="IE324" s="54">
        <f>2*YIELD(DATEVALUE("2/15/97"),DATEVALUE("12/15/2004"),0.0521/2,IE$320,100,2,0)</f>
        <v>-0.039479661004817326</v>
      </c>
      <c r="IF324" s="54">
        <f>2*YIELD(DATEVALUE("2/15/97"),DATEVALUE("12/15/2004"),0.0521/2,IF$320,100,2,0)</f>
        <v>-0.03996943729858793</v>
      </c>
      <c r="IG324" s="54">
        <f>2*YIELD(DATEVALUE("2/15/97"),DATEVALUE("12/15/2004"),0.0521/2,IG$320,100,2,0)</f>
        <v>-0.04045823297746079</v>
      </c>
      <c r="IH324" s="54">
        <f>2*YIELD(DATEVALUE("2/15/97"),DATEVALUE("12/15/2004"),0.0521/2,IH$320,100,2,0)</f>
        <v>-0.0409460518158852</v>
      </c>
    </row>
    <row r="325" spans="1:242" ht="12.75">
      <c r="A325" t="s">
        <v>151</v>
      </c>
      <c r="C325" s="58">
        <f>0.0521*1000*(2/12)</f>
        <v>8.683333333333334</v>
      </c>
      <c r="D325" s="58">
        <f>0.0521*1000*(2/12)</f>
        <v>8.683333333333334</v>
      </c>
      <c r="E325" s="58">
        <f aca="true" t="shared" si="156" ref="E325:T325">0.0521*1000*(2/12)</f>
        <v>8.683333333333334</v>
      </c>
      <c r="F325" s="58">
        <f t="shared" si="156"/>
        <v>8.683333333333334</v>
      </c>
      <c r="G325" s="58">
        <f t="shared" si="156"/>
        <v>8.683333333333334</v>
      </c>
      <c r="H325" s="58">
        <f t="shared" si="156"/>
        <v>8.683333333333334</v>
      </c>
      <c r="I325" s="58">
        <f t="shared" si="156"/>
        <v>8.683333333333334</v>
      </c>
      <c r="J325" s="58">
        <f t="shared" si="156"/>
        <v>8.683333333333334</v>
      </c>
      <c r="K325" s="58">
        <f t="shared" si="156"/>
        <v>8.683333333333334</v>
      </c>
      <c r="L325" s="58">
        <f t="shared" si="156"/>
        <v>8.683333333333334</v>
      </c>
      <c r="M325" s="58">
        <f t="shared" si="156"/>
        <v>8.683333333333334</v>
      </c>
      <c r="N325" s="58">
        <f t="shared" si="156"/>
        <v>8.683333333333334</v>
      </c>
      <c r="O325" s="58">
        <f t="shared" si="156"/>
        <v>8.683333333333334</v>
      </c>
      <c r="P325" s="58">
        <f t="shared" si="156"/>
        <v>8.683333333333334</v>
      </c>
      <c r="Q325" s="58">
        <f t="shared" si="156"/>
        <v>8.683333333333334</v>
      </c>
      <c r="R325" s="58">
        <f t="shared" si="156"/>
        <v>8.683333333333334</v>
      </c>
      <c r="S325" s="58">
        <f t="shared" si="156"/>
        <v>8.683333333333334</v>
      </c>
      <c r="T325" s="58">
        <f t="shared" si="156"/>
        <v>8.683333333333334</v>
      </c>
      <c r="U325" s="58">
        <f aca="true" t="shared" si="157" ref="U325:AJ325">0.0521*1000*(2/12)</f>
        <v>8.683333333333334</v>
      </c>
      <c r="V325" s="58">
        <f t="shared" si="157"/>
        <v>8.683333333333334</v>
      </c>
      <c r="W325" s="58">
        <f t="shared" si="157"/>
        <v>8.683333333333334</v>
      </c>
      <c r="X325" s="58">
        <f t="shared" si="157"/>
        <v>8.683333333333334</v>
      </c>
      <c r="Y325" s="58">
        <f t="shared" si="157"/>
        <v>8.683333333333334</v>
      </c>
      <c r="Z325" s="58">
        <f t="shared" si="157"/>
        <v>8.683333333333334</v>
      </c>
      <c r="AA325" s="58">
        <f t="shared" si="157"/>
        <v>8.683333333333334</v>
      </c>
      <c r="AB325" s="58">
        <f t="shared" si="157"/>
        <v>8.683333333333334</v>
      </c>
      <c r="AC325" s="58">
        <f t="shared" si="157"/>
        <v>8.683333333333334</v>
      </c>
      <c r="AD325" s="58">
        <f t="shared" si="157"/>
        <v>8.683333333333334</v>
      </c>
      <c r="AE325" s="58">
        <f t="shared" si="157"/>
        <v>8.683333333333334</v>
      </c>
      <c r="AF325" s="58">
        <f t="shared" si="157"/>
        <v>8.683333333333334</v>
      </c>
      <c r="AG325" s="58">
        <f t="shared" si="157"/>
        <v>8.683333333333334</v>
      </c>
      <c r="AH325" s="58">
        <f t="shared" si="157"/>
        <v>8.683333333333334</v>
      </c>
      <c r="AI325" s="58">
        <f t="shared" si="157"/>
        <v>8.683333333333334</v>
      </c>
      <c r="AJ325" s="58">
        <f t="shared" si="157"/>
        <v>8.683333333333334</v>
      </c>
      <c r="AK325" s="58">
        <f aca="true" t="shared" si="158" ref="AK325:AZ325">0.0521*1000*(2/12)</f>
        <v>8.683333333333334</v>
      </c>
      <c r="AL325" s="58">
        <f t="shared" si="158"/>
        <v>8.683333333333334</v>
      </c>
      <c r="AM325" s="58">
        <f t="shared" si="158"/>
        <v>8.683333333333334</v>
      </c>
      <c r="AN325" s="58">
        <f t="shared" si="158"/>
        <v>8.683333333333334</v>
      </c>
      <c r="AO325" s="58">
        <f t="shared" si="158"/>
        <v>8.683333333333334</v>
      </c>
      <c r="AP325" s="58">
        <f t="shared" si="158"/>
        <v>8.683333333333334</v>
      </c>
      <c r="AQ325" s="58">
        <f t="shared" si="158"/>
        <v>8.683333333333334</v>
      </c>
      <c r="AR325" s="58">
        <f t="shared" si="158"/>
        <v>8.683333333333334</v>
      </c>
      <c r="AS325" s="58">
        <f t="shared" si="158"/>
        <v>8.683333333333334</v>
      </c>
      <c r="AT325" s="58">
        <f t="shared" si="158"/>
        <v>8.683333333333334</v>
      </c>
      <c r="AU325" s="58">
        <f t="shared" si="158"/>
        <v>8.683333333333334</v>
      </c>
      <c r="AV325" s="58">
        <f t="shared" si="158"/>
        <v>8.683333333333334</v>
      </c>
      <c r="AW325" s="58">
        <f t="shared" si="158"/>
        <v>8.683333333333334</v>
      </c>
      <c r="AX325" s="58">
        <f t="shared" si="158"/>
        <v>8.683333333333334</v>
      </c>
      <c r="AY325" s="58">
        <f t="shared" si="158"/>
        <v>8.683333333333334</v>
      </c>
      <c r="AZ325" s="58">
        <f t="shared" si="158"/>
        <v>8.683333333333334</v>
      </c>
      <c r="BA325" s="58">
        <f aca="true" t="shared" si="159" ref="BA325:BP325">0.0521*1000*(2/12)</f>
        <v>8.683333333333334</v>
      </c>
      <c r="BB325" s="58">
        <f t="shared" si="159"/>
        <v>8.683333333333334</v>
      </c>
      <c r="BC325" s="58">
        <f t="shared" si="159"/>
        <v>8.683333333333334</v>
      </c>
      <c r="BD325" s="58">
        <f t="shared" si="159"/>
        <v>8.683333333333334</v>
      </c>
      <c r="BE325" s="58">
        <f t="shared" si="159"/>
        <v>8.683333333333334</v>
      </c>
      <c r="BF325" s="58">
        <f t="shared" si="159"/>
        <v>8.683333333333334</v>
      </c>
      <c r="BG325" s="58">
        <f t="shared" si="159"/>
        <v>8.683333333333334</v>
      </c>
      <c r="BH325" s="58">
        <f t="shared" si="159"/>
        <v>8.683333333333334</v>
      </c>
      <c r="BI325" s="58">
        <f t="shared" si="159"/>
        <v>8.683333333333334</v>
      </c>
      <c r="BJ325" s="58">
        <f t="shared" si="159"/>
        <v>8.683333333333334</v>
      </c>
      <c r="BK325" s="58">
        <f t="shared" si="159"/>
        <v>8.683333333333334</v>
      </c>
      <c r="BL325" s="58">
        <f t="shared" si="159"/>
        <v>8.683333333333334</v>
      </c>
      <c r="BM325" s="58">
        <f t="shared" si="159"/>
        <v>8.683333333333334</v>
      </c>
      <c r="BN325" s="58">
        <f t="shared" si="159"/>
        <v>8.683333333333334</v>
      </c>
      <c r="BO325" s="58">
        <f t="shared" si="159"/>
        <v>8.683333333333334</v>
      </c>
      <c r="BP325" s="58">
        <f t="shared" si="159"/>
        <v>8.683333333333334</v>
      </c>
      <c r="BQ325" s="58">
        <f aca="true" t="shared" si="160" ref="BQ325:CF325">0.0521*1000*(2/12)</f>
        <v>8.683333333333334</v>
      </c>
      <c r="BR325" s="58">
        <f t="shared" si="160"/>
        <v>8.683333333333334</v>
      </c>
      <c r="BS325" s="58">
        <f t="shared" si="160"/>
        <v>8.683333333333334</v>
      </c>
      <c r="BT325" s="58">
        <f t="shared" si="160"/>
        <v>8.683333333333334</v>
      </c>
      <c r="BU325" s="58">
        <f t="shared" si="160"/>
        <v>8.683333333333334</v>
      </c>
      <c r="BV325" s="58">
        <f t="shared" si="160"/>
        <v>8.683333333333334</v>
      </c>
      <c r="BW325" s="58">
        <f t="shared" si="160"/>
        <v>8.683333333333334</v>
      </c>
      <c r="BX325" s="58">
        <f t="shared" si="160"/>
        <v>8.683333333333334</v>
      </c>
      <c r="BY325" s="58">
        <f t="shared" si="160"/>
        <v>8.683333333333334</v>
      </c>
      <c r="BZ325" s="58">
        <f t="shared" si="160"/>
        <v>8.683333333333334</v>
      </c>
      <c r="CA325" s="58">
        <f t="shared" si="160"/>
        <v>8.683333333333334</v>
      </c>
      <c r="CB325" s="58">
        <f t="shared" si="160"/>
        <v>8.683333333333334</v>
      </c>
      <c r="CC325" s="58">
        <f t="shared" si="160"/>
        <v>8.683333333333334</v>
      </c>
      <c r="CD325" s="58">
        <f t="shared" si="160"/>
        <v>8.683333333333334</v>
      </c>
      <c r="CE325" s="58">
        <f t="shared" si="160"/>
        <v>8.683333333333334</v>
      </c>
      <c r="CF325" s="58">
        <f t="shared" si="160"/>
        <v>8.683333333333334</v>
      </c>
      <c r="CG325" s="58">
        <f aca="true" t="shared" si="161" ref="CG325:CV325">0.0521*1000*(2/12)</f>
        <v>8.683333333333334</v>
      </c>
      <c r="CH325" s="58">
        <f t="shared" si="161"/>
        <v>8.683333333333334</v>
      </c>
      <c r="CI325" s="58">
        <f t="shared" si="161"/>
        <v>8.683333333333334</v>
      </c>
      <c r="CJ325" s="58">
        <f t="shared" si="161"/>
        <v>8.683333333333334</v>
      </c>
      <c r="CK325" s="58">
        <f t="shared" si="161"/>
        <v>8.683333333333334</v>
      </c>
      <c r="CL325" s="58">
        <f t="shared" si="161"/>
        <v>8.683333333333334</v>
      </c>
      <c r="CM325" s="58">
        <f t="shared" si="161"/>
        <v>8.683333333333334</v>
      </c>
      <c r="CN325" s="58">
        <f t="shared" si="161"/>
        <v>8.683333333333334</v>
      </c>
      <c r="CO325" s="58">
        <f t="shared" si="161"/>
        <v>8.683333333333334</v>
      </c>
      <c r="CP325" s="58">
        <f t="shared" si="161"/>
        <v>8.683333333333334</v>
      </c>
      <c r="CQ325" s="58">
        <f t="shared" si="161"/>
        <v>8.683333333333334</v>
      </c>
      <c r="CR325" s="58">
        <f t="shared" si="161"/>
        <v>8.683333333333334</v>
      </c>
      <c r="CS325" s="58">
        <f t="shared" si="161"/>
        <v>8.683333333333334</v>
      </c>
      <c r="CT325" s="58">
        <f t="shared" si="161"/>
        <v>8.683333333333334</v>
      </c>
      <c r="CU325" s="58">
        <f t="shared" si="161"/>
        <v>8.683333333333334</v>
      </c>
      <c r="CV325" s="58">
        <f t="shared" si="161"/>
        <v>8.683333333333334</v>
      </c>
      <c r="CW325" s="58">
        <f aca="true" t="shared" si="162" ref="CW325:DL325">0.0521*1000*(2/12)</f>
        <v>8.683333333333334</v>
      </c>
      <c r="CX325" s="58">
        <f t="shared" si="162"/>
        <v>8.683333333333334</v>
      </c>
      <c r="CY325" s="58">
        <f t="shared" si="162"/>
        <v>8.683333333333334</v>
      </c>
      <c r="CZ325" s="58">
        <f t="shared" si="162"/>
        <v>8.683333333333334</v>
      </c>
      <c r="DA325" s="58">
        <f t="shared" si="162"/>
        <v>8.683333333333334</v>
      </c>
      <c r="DB325" s="58">
        <f t="shared" si="162"/>
        <v>8.683333333333334</v>
      </c>
      <c r="DC325" s="58">
        <f t="shared" si="162"/>
        <v>8.683333333333334</v>
      </c>
      <c r="DD325" s="58">
        <f t="shared" si="162"/>
        <v>8.683333333333334</v>
      </c>
      <c r="DE325" s="58">
        <f t="shared" si="162"/>
        <v>8.683333333333334</v>
      </c>
      <c r="DF325" s="58">
        <f t="shared" si="162"/>
        <v>8.683333333333334</v>
      </c>
      <c r="DG325" s="58">
        <f t="shared" si="162"/>
        <v>8.683333333333334</v>
      </c>
      <c r="DH325" s="58">
        <f t="shared" si="162"/>
        <v>8.683333333333334</v>
      </c>
      <c r="DI325" s="58">
        <f t="shared" si="162"/>
        <v>8.683333333333334</v>
      </c>
      <c r="DJ325" s="58">
        <f t="shared" si="162"/>
        <v>8.683333333333334</v>
      </c>
      <c r="DK325" s="58">
        <f t="shared" si="162"/>
        <v>8.683333333333334</v>
      </c>
      <c r="DL325" s="58">
        <f t="shared" si="162"/>
        <v>8.683333333333334</v>
      </c>
      <c r="DM325" s="58">
        <f aca="true" t="shared" si="163" ref="DM325:EB325">0.0521*1000*(2/12)</f>
        <v>8.683333333333334</v>
      </c>
      <c r="DN325" s="58">
        <f t="shared" si="163"/>
        <v>8.683333333333334</v>
      </c>
      <c r="DO325" s="58">
        <f t="shared" si="163"/>
        <v>8.683333333333334</v>
      </c>
      <c r="DP325" s="58">
        <f t="shared" si="163"/>
        <v>8.683333333333334</v>
      </c>
      <c r="DQ325" s="58">
        <f t="shared" si="163"/>
        <v>8.683333333333334</v>
      </c>
      <c r="DR325" s="58">
        <f t="shared" si="163"/>
        <v>8.683333333333334</v>
      </c>
      <c r="DS325" s="58">
        <f t="shared" si="163"/>
        <v>8.683333333333334</v>
      </c>
      <c r="DT325" s="58">
        <f t="shared" si="163"/>
        <v>8.683333333333334</v>
      </c>
      <c r="DU325" s="58">
        <f t="shared" si="163"/>
        <v>8.683333333333334</v>
      </c>
      <c r="DV325" s="58">
        <f t="shared" si="163"/>
        <v>8.683333333333334</v>
      </c>
      <c r="DW325" s="58">
        <f t="shared" si="163"/>
        <v>8.683333333333334</v>
      </c>
      <c r="DX325" s="58">
        <f t="shared" si="163"/>
        <v>8.683333333333334</v>
      </c>
      <c r="DY325" s="58">
        <f t="shared" si="163"/>
        <v>8.683333333333334</v>
      </c>
      <c r="DZ325" s="58">
        <f t="shared" si="163"/>
        <v>8.683333333333334</v>
      </c>
      <c r="EA325" s="58">
        <f t="shared" si="163"/>
        <v>8.683333333333334</v>
      </c>
      <c r="EB325" s="58">
        <f t="shared" si="163"/>
        <v>8.683333333333334</v>
      </c>
      <c r="EC325" s="58">
        <f aca="true" t="shared" si="164" ref="EC325:ER325">0.0521*1000*(2/12)</f>
        <v>8.683333333333334</v>
      </c>
      <c r="ED325" s="58">
        <f t="shared" si="164"/>
        <v>8.683333333333334</v>
      </c>
      <c r="EE325" s="58">
        <f t="shared" si="164"/>
        <v>8.683333333333334</v>
      </c>
      <c r="EF325" s="58">
        <f t="shared" si="164"/>
        <v>8.683333333333334</v>
      </c>
      <c r="EG325" s="58">
        <f t="shared" si="164"/>
        <v>8.683333333333334</v>
      </c>
      <c r="EH325" s="58">
        <f t="shared" si="164"/>
        <v>8.683333333333334</v>
      </c>
      <c r="EI325" s="58">
        <f t="shared" si="164"/>
        <v>8.683333333333334</v>
      </c>
      <c r="EJ325" s="58">
        <f t="shared" si="164"/>
        <v>8.683333333333334</v>
      </c>
      <c r="EK325" s="58">
        <f t="shared" si="164"/>
        <v>8.683333333333334</v>
      </c>
      <c r="EL325" s="58">
        <f t="shared" si="164"/>
        <v>8.683333333333334</v>
      </c>
      <c r="EM325" s="58">
        <f t="shared" si="164"/>
        <v>8.683333333333334</v>
      </c>
      <c r="EN325" s="58">
        <f t="shared" si="164"/>
        <v>8.683333333333334</v>
      </c>
      <c r="EO325" s="58">
        <f t="shared" si="164"/>
        <v>8.683333333333334</v>
      </c>
      <c r="EP325" s="58">
        <f t="shared" si="164"/>
        <v>8.683333333333334</v>
      </c>
      <c r="EQ325" s="58">
        <f t="shared" si="164"/>
        <v>8.683333333333334</v>
      </c>
      <c r="ER325" s="58">
        <f t="shared" si="164"/>
        <v>8.683333333333334</v>
      </c>
      <c r="ES325" s="58">
        <f aca="true" t="shared" si="165" ref="ES325:FH325">0.0521*1000*(2/12)</f>
        <v>8.683333333333334</v>
      </c>
      <c r="ET325" s="58">
        <f t="shared" si="165"/>
        <v>8.683333333333334</v>
      </c>
      <c r="EU325" s="58">
        <f t="shared" si="165"/>
        <v>8.683333333333334</v>
      </c>
      <c r="EV325" s="58">
        <f t="shared" si="165"/>
        <v>8.683333333333334</v>
      </c>
      <c r="EW325" s="58">
        <f t="shared" si="165"/>
        <v>8.683333333333334</v>
      </c>
      <c r="EX325" s="58">
        <f t="shared" si="165"/>
        <v>8.683333333333334</v>
      </c>
      <c r="EY325" s="58">
        <f t="shared" si="165"/>
        <v>8.683333333333334</v>
      </c>
      <c r="EZ325" s="58">
        <f t="shared" si="165"/>
        <v>8.683333333333334</v>
      </c>
      <c r="FA325" s="58">
        <f t="shared" si="165"/>
        <v>8.683333333333334</v>
      </c>
      <c r="FB325" s="58">
        <f t="shared" si="165"/>
        <v>8.683333333333334</v>
      </c>
      <c r="FC325" s="58">
        <f t="shared" si="165"/>
        <v>8.683333333333334</v>
      </c>
      <c r="FD325" s="58">
        <f t="shared" si="165"/>
        <v>8.683333333333334</v>
      </c>
      <c r="FE325" s="58">
        <f t="shared" si="165"/>
        <v>8.683333333333334</v>
      </c>
      <c r="FF325" s="58">
        <f t="shared" si="165"/>
        <v>8.683333333333334</v>
      </c>
      <c r="FG325" s="58">
        <f t="shared" si="165"/>
        <v>8.683333333333334</v>
      </c>
      <c r="FH325" s="58">
        <f t="shared" si="165"/>
        <v>8.683333333333334</v>
      </c>
      <c r="FI325" s="58">
        <f aca="true" t="shared" si="166" ref="FI325:FX325">0.0521*1000*(2/12)</f>
        <v>8.683333333333334</v>
      </c>
      <c r="FJ325" s="58">
        <f t="shared" si="166"/>
        <v>8.683333333333334</v>
      </c>
      <c r="FK325" s="58">
        <f t="shared" si="166"/>
        <v>8.683333333333334</v>
      </c>
      <c r="FL325" s="58">
        <f t="shared" si="166"/>
        <v>8.683333333333334</v>
      </c>
      <c r="FM325" s="58">
        <f t="shared" si="166"/>
        <v>8.683333333333334</v>
      </c>
      <c r="FN325" s="58">
        <f t="shared" si="166"/>
        <v>8.683333333333334</v>
      </c>
      <c r="FO325" s="58">
        <f t="shared" si="166"/>
        <v>8.683333333333334</v>
      </c>
      <c r="FP325" s="58">
        <f t="shared" si="166"/>
        <v>8.683333333333334</v>
      </c>
      <c r="FQ325" s="58">
        <f t="shared" si="166"/>
        <v>8.683333333333334</v>
      </c>
      <c r="FR325" s="58">
        <f t="shared" si="166"/>
        <v>8.683333333333334</v>
      </c>
      <c r="FS325" s="58">
        <f t="shared" si="166"/>
        <v>8.683333333333334</v>
      </c>
      <c r="FT325" s="58">
        <f t="shared" si="166"/>
        <v>8.683333333333334</v>
      </c>
      <c r="FU325" s="58">
        <f t="shared" si="166"/>
        <v>8.683333333333334</v>
      </c>
      <c r="FV325" s="58">
        <f t="shared" si="166"/>
        <v>8.683333333333334</v>
      </c>
      <c r="FW325" s="58">
        <f t="shared" si="166"/>
        <v>8.683333333333334</v>
      </c>
      <c r="FX325" s="58">
        <f t="shared" si="166"/>
        <v>8.683333333333334</v>
      </c>
      <c r="FY325" s="58">
        <f aca="true" t="shared" si="167" ref="FY325:GN325">0.0521*1000*(2/12)</f>
        <v>8.683333333333334</v>
      </c>
      <c r="FZ325" s="58">
        <f t="shared" si="167"/>
        <v>8.683333333333334</v>
      </c>
      <c r="GA325" s="58">
        <f t="shared" si="167"/>
        <v>8.683333333333334</v>
      </c>
      <c r="GB325" s="58">
        <f t="shared" si="167"/>
        <v>8.683333333333334</v>
      </c>
      <c r="GC325" s="58">
        <f t="shared" si="167"/>
        <v>8.683333333333334</v>
      </c>
      <c r="GD325" s="58">
        <f t="shared" si="167"/>
        <v>8.683333333333334</v>
      </c>
      <c r="GE325" s="58">
        <f t="shared" si="167"/>
        <v>8.683333333333334</v>
      </c>
      <c r="GF325" s="58">
        <f t="shared" si="167"/>
        <v>8.683333333333334</v>
      </c>
      <c r="GG325" s="58">
        <f t="shared" si="167"/>
        <v>8.683333333333334</v>
      </c>
      <c r="GH325" s="58">
        <f t="shared" si="167"/>
        <v>8.683333333333334</v>
      </c>
      <c r="GI325" s="58">
        <f t="shared" si="167"/>
        <v>8.683333333333334</v>
      </c>
      <c r="GJ325" s="58">
        <f t="shared" si="167"/>
        <v>8.683333333333334</v>
      </c>
      <c r="GK325" s="58">
        <f t="shared" si="167"/>
        <v>8.683333333333334</v>
      </c>
      <c r="GL325" s="58">
        <f t="shared" si="167"/>
        <v>8.683333333333334</v>
      </c>
      <c r="GM325" s="58">
        <f t="shared" si="167"/>
        <v>8.683333333333334</v>
      </c>
      <c r="GN325" s="58">
        <f t="shared" si="167"/>
        <v>8.683333333333334</v>
      </c>
      <c r="GO325" s="58">
        <f aca="true" t="shared" si="168" ref="GO325:HD325">0.0521*1000*(2/12)</f>
        <v>8.683333333333334</v>
      </c>
      <c r="GP325" s="58">
        <f t="shared" si="168"/>
        <v>8.683333333333334</v>
      </c>
      <c r="GQ325" s="58">
        <f t="shared" si="168"/>
        <v>8.683333333333334</v>
      </c>
      <c r="GR325" s="58">
        <f t="shared" si="168"/>
        <v>8.683333333333334</v>
      </c>
      <c r="GS325" s="58">
        <f t="shared" si="168"/>
        <v>8.683333333333334</v>
      </c>
      <c r="GT325" s="58">
        <f t="shared" si="168"/>
        <v>8.683333333333334</v>
      </c>
      <c r="GU325" s="58">
        <f t="shared" si="168"/>
        <v>8.683333333333334</v>
      </c>
      <c r="GV325" s="58">
        <f t="shared" si="168"/>
        <v>8.683333333333334</v>
      </c>
      <c r="GW325" s="58">
        <f t="shared" si="168"/>
        <v>8.683333333333334</v>
      </c>
      <c r="GX325" s="58">
        <f t="shared" si="168"/>
        <v>8.683333333333334</v>
      </c>
      <c r="GY325" s="58">
        <f t="shared" si="168"/>
        <v>8.683333333333334</v>
      </c>
      <c r="GZ325" s="58">
        <f t="shared" si="168"/>
        <v>8.683333333333334</v>
      </c>
      <c r="HA325" s="58">
        <f t="shared" si="168"/>
        <v>8.683333333333334</v>
      </c>
      <c r="HB325" s="58">
        <f t="shared" si="168"/>
        <v>8.683333333333334</v>
      </c>
      <c r="HC325" s="58">
        <f t="shared" si="168"/>
        <v>8.683333333333334</v>
      </c>
      <c r="HD325" s="58">
        <f t="shared" si="168"/>
        <v>8.683333333333334</v>
      </c>
      <c r="HE325" s="58">
        <f aca="true" t="shared" si="169" ref="HE325:HT325">0.0521*1000*(2/12)</f>
        <v>8.683333333333334</v>
      </c>
      <c r="HF325" s="58">
        <f t="shared" si="169"/>
        <v>8.683333333333334</v>
      </c>
      <c r="HG325" s="58">
        <f t="shared" si="169"/>
        <v>8.683333333333334</v>
      </c>
      <c r="HH325" s="58">
        <f t="shared" si="169"/>
        <v>8.683333333333334</v>
      </c>
      <c r="HI325" s="58">
        <f t="shared" si="169"/>
        <v>8.683333333333334</v>
      </c>
      <c r="HJ325" s="58">
        <f t="shared" si="169"/>
        <v>8.683333333333334</v>
      </c>
      <c r="HK325" s="58">
        <f t="shared" si="169"/>
        <v>8.683333333333334</v>
      </c>
      <c r="HL325" s="58">
        <f t="shared" si="169"/>
        <v>8.683333333333334</v>
      </c>
      <c r="HM325" s="58">
        <f t="shared" si="169"/>
        <v>8.683333333333334</v>
      </c>
      <c r="HN325" s="58">
        <f t="shared" si="169"/>
        <v>8.683333333333334</v>
      </c>
      <c r="HO325" s="58">
        <f t="shared" si="169"/>
        <v>8.683333333333334</v>
      </c>
      <c r="HP325" s="58">
        <f t="shared" si="169"/>
        <v>8.683333333333334</v>
      </c>
      <c r="HQ325" s="58">
        <f t="shared" si="169"/>
        <v>8.683333333333334</v>
      </c>
      <c r="HR325" s="58">
        <f t="shared" si="169"/>
        <v>8.683333333333334</v>
      </c>
      <c r="HS325" s="58">
        <f t="shared" si="169"/>
        <v>8.683333333333334</v>
      </c>
      <c r="HT325" s="58">
        <f t="shared" si="169"/>
        <v>8.683333333333334</v>
      </c>
      <c r="HU325" s="58">
        <f aca="true" t="shared" si="170" ref="HU325:IH325">0.0521*1000*(2/12)</f>
        <v>8.683333333333334</v>
      </c>
      <c r="HV325" s="58">
        <f t="shared" si="170"/>
        <v>8.683333333333334</v>
      </c>
      <c r="HW325" s="58">
        <f t="shared" si="170"/>
        <v>8.683333333333334</v>
      </c>
      <c r="HX325" s="58">
        <f t="shared" si="170"/>
        <v>8.683333333333334</v>
      </c>
      <c r="HY325" s="58">
        <f t="shared" si="170"/>
        <v>8.683333333333334</v>
      </c>
      <c r="HZ325" s="58">
        <f t="shared" si="170"/>
        <v>8.683333333333334</v>
      </c>
      <c r="IA325" s="58">
        <f t="shared" si="170"/>
        <v>8.683333333333334</v>
      </c>
      <c r="IB325" s="58">
        <f t="shared" si="170"/>
        <v>8.683333333333334</v>
      </c>
      <c r="IC325" s="58">
        <f t="shared" si="170"/>
        <v>8.683333333333334</v>
      </c>
      <c r="ID325" s="58">
        <f t="shared" si="170"/>
        <v>8.683333333333334</v>
      </c>
      <c r="IE325" s="58">
        <f t="shared" si="170"/>
        <v>8.683333333333334</v>
      </c>
      <c r="IF325" s="58">
        <f t="shared" si="170"/>
        <v>8.683333333333334</v>
      </c>
      <c r="IG325" s="58">
        <f t="shared" si="170"/>
        <v>8.683333333333334</v>
      </c>
      <c r="IH325" s="58">
        <f t="shared" si="170"/>
        <v>8.683333333333334</v>
      </c>
    </row>
    <row r="326" spans="1:242" ht="12.75">
      <c r="A326" t="s">
        <v>152</v>
      </c>
      <c r="C326" s="58">
        <f>10*C$320</f>
        <v>800</v>
      </c>
      <c r="D326" s="58">
        <f>10*D$320</f>
        <v>802.5</v>
      </c>
      <c r="E326" s="58">
        <f aca="true" t="shared" si="171" ref="E326:T326">10*E$320</f>
        <v>805</v>
      </c>
      <c r="F326" s="58">
        <f t="shared" si="171"/>
        <v>807.5</v>
      </c>
      <c r="G326" s="58">
        <f t="shared" si="171"/>
        <v>810</v>
      </c>
      <c r="H326" s="58">
        <f t="shared" si="171"/>
        <v>812.5</v>
      </c>
      <c r="I326" s="58">
        <f t="shared" si="171"/>
        <v>815</v>
      </c>
      <c r="J326" s="58">
        <f t="shared" si="171"/>
        <v>817.5</v>
      </c>
      <c r="K326" s="58">
        <f t="shared" si="171"/>
        <v>820</v>
      </c>
      <c r="L326" s="58">
        <f t="shared" si="171"/>
        <v>822.5</v>
      </c>
      <c r="M326" s="58">
        <f t="shared" si="171"/>
        <v>825</v>
      </c>
      <c r="N326" s="58">
        <f t="shared" si="171"/>
        <v>827.5</v>
      </c>
      <c r="O326" s="58">
        <f t="shared" si="171"/>
        <v>830</v>
      </c>
      <c r="P326" s="58">
        <f t="shared" si="171"/>
        <v>832.5</v>
      </c>
      <c r="Q326" s="58">
        <f t="shared" si="171"/>
        <v>835</v>
      </c>
      <c r="R326" s="58">
        <f t="shared" si="171"/>
        <v>837.5</v>
      </c>
      <c r="S326" s="58">
        <f t="shared" si="171"/>
        <v>840</v>
      </c>
      <c r="T326" s="58">
        <f t="shared" si="171"/>
        <v>842.5</v>
      </c>
      <c r="U326" s="58">
        <f aca="true" t="shared" si="172" ref="U326:AJ326">10*U$320</f>
        <v>845</v>
      </c>
      <c r="V326" s="58">
        <f t="shared" si="172"/>
        <v>847.5</v>
      </c>
      <c r="W326" s="58">
        <f t="shared" si="172"/>
        <v>850</v>
      </c>
      <c r="X326" s="58">
        <f t="shared" si="172"/>
        <v>852.5</v>
      </c>
      <c r="Y326" s="58">
        <f t="shared" si="172"/>
        <v>855</v>
      </c>
      <c r="Z326" s="58">
        <f t="shared" si="172"/>
        <v>857.5</v>
      </c>
      <c r="AA326" s="58">
        <f t="shared" si="172"/>
        <v>860</v>
      </c>
      <c r="AB326" s="58">
        <f t="shared" si="172"/>
        <v>862.5</v>
      </c>
      <c r="AC326" s="58">
        <f t="shared" si="172"/>
        <v>865</v>
      </c>
      <c r="AD326" s="58">
        <f t="shared" si="172"/>
        <v>867.5</v>
      </c>
      <c r="AE326" s="58">
        <f t="shared" si="172"/>
        <v>870</v>
      </c>
      <c r="AF326" s="58">
        <f t="shared" si="172"/>
        <v>872.5</v>
      </c>
      <c r="AG326" s="58">
        <f t="shared" si="172"/>
        <v>875</v>
      </c>
      <c r="AH326" s="58">
        <f t="shared" si="172"/>
        <v>877.5</v>
      </c>
      <c r="AI326" s="58">
        <f t="shared" si="172"/>
        <v>880</v>
      </c>
      <c r="AJ326" s="58">
        <f t="shared" si="172"/>
        <v>882.5</v>
      </c>
      <c r="AK326" s="58">
        <f aca="true" t="shared" si="173" ref="AK326:AZ326">10*AK$320</f>
        <v>885</v>
      </c>
      <c r="AL326" s="58">
        <f t="shared" si="173"/>
        <v>887.5</v>
      </c>
      <c r="AM326" s="58">
        <f t="shared" si="173"/>
        <v>890</v>
      </c>
      <c r="AN326" s="58">
        <f t="shared" si="173"/>
        <v>892.5</v>
      </c>
      <c r="AO326" s="58">
        <f t="shared" si="173"/>
        <v>895</v>
      </c>
      <c r="AP326" s="58">
        <f t="shared" si="173"/>
        <v>897.5</v>
      </c>
      <c r="AQ326" s="58">
        <f t="shared" si="173"/>
        <v>900</v>
      </c>
      <c r="AR326" s="58">
        <f t="shared" si="173"/>
        <v>902.5</v>
      </c>
      <c r="AS326" s="58">
        <f t="shared" si="173"/>
        <v>905</v>
      </c>
      <c r="AT326" s="58">
        <f t="shared" si="173"/>
        <v>907.5</v>
      </c>
      <c r="AU326" s="58">
        <f t="shared" si="173"/>
        <v>910</v>
      </c>
      <c r="AV326" s="58">
        <f t="shared" si="173"/>
        <v>912.5</v>
      </c>
      <c r="AW326" s="58">
        <f t="shared" si="173"/>
        <v>915</v>
      </c>
      <c r="AX326" s="58">
        <f t="shared" si="173"/>
        <v>917.5</v>
      </c>
      <c r="AY326" s="58">
        <f t="shared" si="173"/>
        <v>920</v>
      </c>
      <c r="AZ326" s="58">
        <f t="shared" si="173"/>
        <v>922.5</v>
      </c>
      <c r="BA326" s="58">
        <f aca="true" t="shared" si="174" ref="BA326:BP326">10*BA$320</f>
        <v>925</v>
      </c>
      <c r="BB326" s="58">
        <f t="shared" si="174"/>
        <v>927.5</v>
      </c>
      <c r="BC326" s="58">
        <f t="shared" si="174"/>
        <v>930</v>
      </c>
      <c r="BD326" s="58">
        <f t="shared" si="174"/>
        <v>932.5</v>
      </c>
      <c r="BE326" s="58">
        <f t="shared" si="174"/>
        <v>935</v>
      </c>
      <c r="BF326" s="58">
        <f t="shared" si="174"/>
        <v>937.5</v>
      </c>
      <c r="BG326" s="58">
        <f t="shared" si="174"/>
        <v>940</v>
      </c>
      <c r="BH326" s="58">
        <f t="shared" si="174"/>
        <v>942.5</v>
      </c>
      <c r="BI326" s="58">
        <f t="shared" si="174"/>
        <v>945</v>
      </c>
      <c r="BJ326" s="58">
        <f t="shared" si="174"/>
        <v>947.5</v>
      </c>
      <c r="BK326" s="58">
        <f t="shared" si="174"/>
        <v>950</v>
      </c>
      <c r="BL326" s="58">
        <f t="shared" si="174"/>
        <v>952.5</v>
      </c>
      <c r="BM326" s="58">
        <f t="shared" si="174"/>
        <v>955</v>
      </c>
      <c r="BN326" s="58">
        <f t="shared" si="174"/>
        <v>957.5</v>
      </c>
      <c r="BO326" s="58">
        <f t="shared" si="174"/>
        <v>960</v>
      </c>
      <c r="BP326" s="58">
        <f t="shared" si="174"/>
        <v>962.5</v>
      </c>
      <c r="BQ326" s="58">
        <f aca="true" t="shared" si="175" ref="BQ326:CF326">10*BQ$320</f>
        <v>965</v>
      </c>
      <c r="BR326" s="58">
        <f t="shared" si="175"/>
        <v>967.5</v>
      </c>
      <c r="BS326" s="58">
        <f t="shared" si="175"/>
        <v>970</v>
      </c>
      <c r="BT326" s="58">
        <f t="shared" si="175"/>
        <v>972.5</v>
      </c>
      <c r="BU326" s="58">
        <f t="shared" si="175"/>
        <v>975</v>
      </c>
      <c r="BV326" s="58">
        <f t="shared" si="175"/>
        <v>977.5</v>
      </c>
      <c r="BW326" s="58">
        <f t="shared" si="175"/>
        <v>980</v>
      </c>
      <c r="BX326" s="58">
        <f t="shared" si="175"/>
        <v>982.5</v>
      </c>
      <c r="BY326" s="58">
        <f t="shared" si="175"/>
        <v>985</v>
      </c>
      <c r="BZ326" s="58">
        <f t="shared" si="175"/>
        <v>987.5</v>
      </c>
      <c r="CA326" s="58">
        <f t="shared" si="175"/>
        <v>990</v>
      </c>
      <c r="CB326" s="58">
        <f t="shared" si="175"/>
        <v>992.5</v>
      </c>
      <c r="CC326" s="58">
        <f t="shared" si="175"/>
        <v>995</v>
      </c>
      <c r="CD326" s="58">
        <f t="shared" si="175"/>
        <v>997.5</v>
      </c>
      <c r="CE326" s="58">
        <f t="shared" si="175"/>
        <v>1000</v>
      </c>
      <c r="CF326" s="58">
        <f t="shared" si="175"/>
        <v>1002.5</v>
      </c>
      <c r="CG326" s="58">
        <f aca="true" t="shared" si="176" ref="CG326:CV326">10*CG$320</f>
        <v>1005</v>
      </c>
      <c r="CH326" s="58">
        <f t="shared" si="176"/>
        <v>1007.5</v>
      </c>
      <c r="CI326" s="58">
        <f t="shared" si="176"/>
        <v>1010</v>
      </c>
      <c r="CJ326" s="58">
        <f t="shared" si="176"/>
        <v>1012.5</v>
      </c>
      <c r="CK326" s="58">
        <f t="shared" si="176"/>
        <v>1015</v>
      </c>
      <c r="CL326" s="58">
        <f t="shared" si="176"/>
        <v>1017.5</v>
      </c>
      <c r="CM326" s="58">
        <f t="shared" si="176"/>
        <v>1020</v>
      </c>
      <c r="CN326" s="58">
        <f t="shared" si="176"/>
        <v>1022.5</v>
      </c>
      <c r="CO326" s="58">
        <f t="shared" si="176"/>
        <v>1025</v>
      </c>
      <c r="CP326" s="58">
        <f t="shared" si="176"/>
        <v>1027.5</v>
      </c>
      <c r="CQ326" s="58">
        <f t="shared" si="176"/>
        <v>1030</v>
      </c>
      <c r="CR326" s="58">
        <f t="shared" si="176"/>
        <v>1032.5</v>
      </c>
      <c r="CS326" s="58">
        <f t="shared" si="176"/>
        <v>1035</v>
      </c>
      <c r="CT326" s="58">
        <f t="shared" si="176"/>
        <v>1037.5</v>
      </c>
      <c r="CU326" s="58">
        <f t="shared" si="176"/>
        <v>1040</v>
      </c>
      <c r="CV326" s="58">
        <f t="shared" si="176"/>
        <v>1042.5</v>
      </c>
      <c r="CW326" s="58">
        <f aca="true" t="shared" si="177" ref="CW326:DL326">10*CW$320</f>
        <v>1045</v>
      </c>
      <c r="CX326" s="58">
        <f t="shared" si="177"/>
        <v>1047.5</v>
      </c>
      <c r="CY326" s="58">
        <f t="shared" si="177"/>
        <v>1050</v>
      </c>
      <c r="CZ326" s="58">
        <f t="shared" si="177"/>
        <v>1052.5</v>
      </c>
      <c r="DA326" s="58">
        <f t="shared" si="177"/>
        <v>1055</v>
      </c>
      <c r="DB326" s="58">
        <f t="shared" si="177"/>
        <v>1057.5</v>
      </c>
      <c r="DC326" s="58">
        <f t="shared" si="177"/>
        <v>1060</v>
      </c>
      <c r="DD326" s="58">
        <f t="shared" si="177"/>
        <v>1062.5</v>
      </c>
      <c r="DE326" s="58">
        <f t="shared" si="177"/>
        <v>1065</v>
      </c>
      <c r="DF326" s="58">
        <f t="shared" si="177"/>
        <v>1067.5</v>
      </c>
      <c r="DG326" s="58">
        <f t="shared" si="177"/>
        <v>1070</v>
      </c>
      <c r="DH326" s="58">
        <f t="shared" si="177"/>
        <v>1072.5</v>
      </c>
      <c r="DI326" s="58">
        <f t="shared" si="177"/>
        <v>1075</v>
      </c>
      <c r="DJ326" s="58">
        <f t="shared" si="177"/>
        <v>1077.5</v>
      </c>
      <c r="DK326" s="58">
        <f t="shared" si="177"/>
        <v>1080</v>
      </c>
      <c r="DL326" s="58">
        <f t="shared" si="177"/>
        <v>1082.5</v>
      </c>
      <c r="DM326" s="58">
        <f aca="true" t="shared" si="178" ref="DM326:EB326">10*DM$320</f>
        <v>1085</v>
      </c>
      <c r="DN326" s="58">
        <f t="shared" si="178"/>
        <v>1087.5</v>
      </c>
      <c r="DO326" s="58">
        <f t="shared" si="178"/>
        <v>1090</v>
      </c>
      <c r="DP326" s="58">
        <f t="shared" si="178"/>
        <v>1092.5</v>
      </c>
      <c r="DQ326" s="58">
        <f t="shared" si="178"/>
        <v>1095</v>
      </c>
      <c r="DR326" s="58">
        <f t="shared" si="178"/>
        <v>1097.5</v>
      </c>
      <c r="DS326" s="58">
        <f t="shared" si="178"/>
        <v>1100</v>
      </c>
      <c r="DT326" s="58">
        <f t="shared" si="178"/>
        <v>1102.5</v>
      </c>
      <c r="DU326" s="58">
        <f t="shared" si="178"/>
        <v>1105</v>
      </c>
      <c r="DV326" s="58">
        <f t="shared" si="178"/>
        <v>1107.5</v>
      </c>
      <c r="DW326" s="58">
        <f t="shared" si="178"/>
        <v>1110</v>
      </c>
      <c r="DX326" s="58">
        <f t="shared" si="178"/>
        <v>1112.5</v>
      </c>
      <c r="DY326" s="58">
        <f t="shared" si="178"/>
        <v>1115</v>
      </c>
      <c r="DZ326" s="58">
        <f t="shared" si="178"/>
        <v>1117.5</v>
      </c>
      <c r="EA326" s="58">
        <f t="shared" si="178"/>
        <v>1120</v>
      </c>
      <c r="EB326" s="58">
        <f t="shared" si="178"/>
        <v>1122.5</v>
      </c>
      <c r="EC326" s="58">
        <f aca="true" t="shared" si="179" ref="EC326:ER326">10*EC$320</f>
        <v>1125</v>
      </c>
      <c r="ED326" s="58">
        <f t="shared" si="179"/>
        <v>1127.5</v>
      </c>
      <c r="EE326" s="58">
        <f t="shared" si="179"/>
        <v>1130</v>
      </c>
      <c r="EF326" s="58">
        <f t="shared" si="179"/>
        <v>1132.5</v>
      </c>
      <c r="EG326" s="58">
        <f t="shared" si="179"/>
        <v>1135</v>
      </c>
      <c r="EH326" s="58">
        <f t="shared" si="179"/>
        <v>1137.5</v>
      </c>
      <c r="EI326" s="58">
        <f t="shared" si="179"/>
        <v>1140</v>
      </c>
      <c r="EJ326" s="58">
        <f t="shared" si="179"/>
        <v>1142.5</v>
      </c>
      <c r="EK326" s="58">
        <f t="shared" si="179"/>
        <v>1145</v>
      </c>
      <c r="EL326" s="58">
        <f t="shared" si="179"/>
        <v>1147.5</v>
      </c>
      <c r="EM326" s="58">
        <f t="shared" si="179"/>
        <v>1150</v>
      </c>
      <c r="EN326" s="58">
        <f t="shared" si="179"/>
        <v>1152.5</v>
      </c>
      <c r="EO326" s="58">
        <f t="shared" si="179"/>
        <v>1155</v>
      </c>
      <c r="EP326" s="58">
        <f t="shared" si="179"/>
        <v>1157.5</v>
      </c>
      <c r="EQ326" s="58">
        <f t="shared" si="179"/>
        <v>1160</v>
      </c>
      <c r="ER326" s="58">
        <f t="shared" si="179"/>
        <v>1162.5</v>
      </c>
      <c r="ES326" s="58">
        <f aca="true" t="shared" si="180" ref="ES326:FH326">10*ES$320</f>
        <v>1165</v>
      </c>
      <c r="ET326" s="58">
        <f t="shared" si="180"/>
        <v>1167.5</v>
      </c>
      <c r="EU326" s="58">
        <f t="shared" si="180"/>
        <v>1170</v>
      </c>
      <c r="EV326" s="58">
        <f t="shared" si="180"/>
        <v>1172.5</v>
      </c>
      <c r="EW326" s="58">
        <f t="shared" si="180"/>
        <v>1175</v>
      </c>
      <c r="EX326" s="58">
        <f t="shared" si="180"/>
        <v>1177.5</v>
      </c>
      <c r="EY326" s="58">
        <f t="shared" si="180"/>
        <v>1180</v>
      </c>
      <c r="EZ326" s="58">
        <f t="shared" si="180"/>
        <v>1182.5</v>
      </c>
      <c r="FA326" s="58">
        <f t="shared" si="180"/>
        <v>1185</v>
      </c>
      <c r="FB326" s="58">
        <f t="shared" si="180"/>
        <v>1187.5</v>
      </c>
      <c r="FC326" s="58">
        <f t="shared" si="180"/>
        <v>1190</v>
      </c>
      <c r="FD326" s="58">
        <f t="shared" si="180"/>
        <v>1192.5</v>
      </c>
      <c r="FE326" s="58">
        <f t="shared" si="180"/>
        <v>1195</v>
      </c>
      <c r="FF326" s="58">
        <f t="shared" si="180"/>
        <v>1197.5</v>
      </c>
      <c r="FG326" s="58">
        <f t="shared" si="180"/>
        <v>1200</v>
      </c>
      <c r="FH326" s="58">
        <f t="shared" si="180"/>
        <v>1202.5</v>
      </c>
      <c r="FI326" s="58">
        <f aca="true" t="shared" si="181" ref="FI326:FX326">10*FI$320</f>
        <v>1205</v>
      </c>
      <c r="FJ326" s="58">
        <f t="shared" si="181"/>
        <v>1207.5</v>
      </c>
      <c r="FK326" s="58">
        <f t="shared" si="181"/>
        <v>1210</v>
      </c>
      <c r="FL326" s="58">
        <f t="shared" si="181"/>
        <v>1212.5</v>
      </c>
      <c r="FM326" s="58">
        <f t="shared" si="181"/>
        <v>1215</v>
      </c>
      <c r="FN326" s="58">
        <f t="shared" si="181"/>
        <v>1217.5</v>
      </c>
      <c r="FO326" s="58">
        <f t="shared" si="181"/>
        <v>1220</v>
      </c>
      <c r="FP326" s="58">
        <f t="shared" si="181"/>
        <v>1222.5</v>
      </c>
      <c r="FQ326" s="58">
        <f t="shared" si="181"/>
        <v>1225</v>
      </c>
      <c r="FR326" s="58">
        <f t="shared" si="181"/>
        <v>1227.5</v>
      </c>
      <c r="FS326" s="58">
        <f t="shared" si="181"/>
        <v>1230</v>
      </c>
      <c r="FT326" s="58">
        <f t="shared" si="181"/>
        <v>1232.5</v>
      </c>
      <c r="FU326" s="58">
        <f t="shared" si="181"/>
        <v>1235</v>
      </c>
      <c r="FV326" s="58">
        <f t="shared" si="181"/>
        <v>1237.5</v>
      </c>
      <c r="FW326" s="58">
        <f t="shared" si="181"/>
        <v>1240</v>
      </c>
      <c r="FX326" s="58">
        <f t="shared" si="181"/>
        <v>1242.5</v>
      </c>
      <c r="FY326" s="58">
        <f aca="true" t="shared" si="182" ref="FY326:GN326">10*FY$320</f>
        <v>1245</v>
      </c>
      <c r="FZ326" s="58">
        <f t="shared" si="182"/>
        <v>1247.5</v>
      </c>
      <c r="GA326" s="58">
        <f t="shared" si="182"/>
        <v>1250</v>
      </c>
      <c r="GB326" s="58">
        <f t="shared" si="182"/>
        <v>1252.5</v>
      </c>
      <c r="GC326" s="58">
        <f t="shared" si="182"/>
        <v>1255</v>
      </c>
      <c r="GD326" s="58">
        <f t="shared" si="182"/>
        <v>1257.5</v>
      </c>
      <c r="GE326" s="58">
        <f t="shared" si="182"/>
        <v>1260</v>
      </c>
      <c r="GF326" s="58">
        <f t="shared" si="182"/>
        <v>1262.5</v>
      </c>
      <c r="GG326" s="58">
        <f t="shared" si="182"/>
        <v>1265</v>
      </c>
      <c r="GH326" s="58">
        <f t="shared" si="182"/>
        <v>1267.5</v>
      </c>
      <c r="GI326" s="58">
        <f t="shared" si="182"/>
        <v>1270</v>
      </c>
      <c r="GJ326" s="58">
        <f t="shared" si="182"/>
        <v>1272.5</v>
      </c>
      <c r="GK326" s="58">
        <f t="shared" si="182"/>
        <v>1275</v>
      </c>
      <c r="GL326" s="58">
        <f t="shared" si="182"/>
        <v>1277.5</v>
      </c>
      <c r="GM326" s="58">
        <f t="shared" si="182"/>
        <v>1280</v>
      </c>
      <c r="GN326" s="58">
        <f t="shared" si="182"/>
        <v>1282.5</v>
      </c>
      <c r="GO326" s="58">
        <f aca="true" t="shared" si="183" ref="GO326:HD326">10*GO$320</f>
        <v>1285</v>
      </c>
      <c r="GP326" s="58">
        <f t="shared" si="183"/>
        <v>1287.5</v>
      </c>
      <c r="GQ326" s="58">
        <f t="shared" si="183"/>
        <v>1290</v>
      </c>
      <c r="GR326" s="58">
        <f t="shared" si="183"/>
        <v>1292.5</v>
      </c>
      <c r="GS326" s="58">
        <f t="shared" si="183"/>
        <v>1295</v>
      </c>
      <c r="GT326" s="58">
        <f t="shared" si="183"/>
        <v>1297.5</v>
      </c>
      <c r="GU326" s="58">
        <f t="shared" si="183"/>
        <v>1300</v>
      </c>
      <c r="GV326" s="58">
        <f t="shared" si="183"/>
        <v>1302.5</v>
      </c>
      <c r="GW326" s="58">
        <f t="shared" si="183"/>
        <v>1305</v>
      </c>
      <c r="GX326" s="58">
        <f t="shared" si="183"/>
        <v>1307.5</v>
      </c>
      <c r="GY326" s="58">
        <f t="shared" si="183"/>
        <v>1310</v>
      </c>
      <c r="GZ326" s="58">
        <f t="shared" si="183"/>
        <v>1312.5</v>
      </c>
      <c r="HA326" s="58">
        <f t="shared" si="183"/>
        <v>1315</v>
      </c>
      <c r="HB326" s="58">
        <f t="shared" si="183"/>
        <v>1317.5</v>
      </c>
      <c r="HC326" s="58">
        <f t="shared" si="183"/>
        <v>1320</v>
      </c>
      <c r="HD326" s="58">
        <f t="shared" si="183"/>
        <v>1322.5</v>
      </c>
      <c r="HE326" s="58">
        <f aca="true" t="shared" si="184" ref="HE326:HT326">10*HE$320</f>
        <v>1325</v>
      </c>
      <c r="HF326" s="58">
        <f t="shared" si="184"/>
        <v>1327.5</v>
      </c>
      <c r="HG326" s="58">
        <f t="shared" si="184"/>
        <v>1330</v>
      </c>
      <c r="HH326" s="58">
        <f t="shared" si="184"/>
        <v>1332.5</v>
      </c>
      <c r="HI326" s="58">
        <f t="shared" si="184"/>
        <v>1335</v>
      </c>
      <c r="HJ326" s="58">
        <f t="shared" si="184"/>
        <v>1337.5</v>
      </c>
      <c r="HK326" s="58">
        <f t="shared" si="184"/>
        <v>1340</v>
      </c>
      <c r="HL326" s="58">
        <f t="shared" si="184"/>
        <v>1342.5</v>
      </c>
      <c r="HM326" s="58">
        <f t="shared" si="184"/>
        <v>1345</v>
      </c>
      <c r="HN326" s="58">
        <f t="shared" si="184"/>
        <v>1347.5</v>
      </c>
      <c r="HO326" s="58">
        <f t="shared" si="184"/>
        <v>1350</v>
      </c>
      <c r="HP326" s="58">
        <f t="shared" si="184"/>
        <v>1352.5</v>
      </c>
      <c r="HQ326" s="58">
        <f t="shared" si="184"/>
        <v>1355</v>
      </c>
      <c r="HR326" s="58">
        <f t="shared" si="184"/>
        <v>1357.5</v>
      </c>
      <c r="HS326" s="58">
        <f t="shared" si="184"/>
        <v>1360</v>
      </c>
      <c r="HT326" s="58">
        <f t="shared" si="184"/>
        <v>1362.5</v>
      </c>
      <c r="HU326" s="58">
        <f aca="true" t="shared" si="185" ref="HU326:IH326">10*HU$320</f>
        <v>1365</v>
      </c>
      <c r="HV326" s="58">
        <f t="shared" si="185"/>
        <v>1367.5</v>
      </c>
      <c r="HW326" s="58">
        <f t="shared" si="185"/>
        <v>1370</v>
      </c>
      <c r="HX326" s="58">
        <f t="shared" si="185"/>
        <v>1372.5</v>
      </c>
      <c r="HY326" s="58">
        <f t="shared" si="185"/>
        <v>1375</v>
      </c>
      <c r="HZ326" s="58">
        <f t="shared" si="185"/>
        <v>1377.5</v>
      </c>
      <c r="IA326" s="58">
        <f t="shared" si="185"/>
        <v>1380</v>
      </c>
      <c r="IB326" s="58">
        <f t="shared" si="185"/>
        <v>1382.5</v>
      </c>
      <c r="IC326" s="58">
        <f t="shared" si="185"/>
        <v>1385</v>
      </c>
      <c r="ID326" s="58">
        <f t="shared" si="185"/>
        <v>1387.5</v>
      </c>
      <c r="IE326" s="58">
        <f t="shared" si="185"/>
        <v>1390</v>
      </c>
      <c r="IF326" s="58">
        <f t="shared" si="185"/>
        <v>1392.5</v>
      </c>
      <c r="IG326" s="58">
        <f t="shared" si="185"/>
        <v>1395</v>
      </c>
      <c r="IH326" s="58">
        <f t="shared" si="185"/>
        <v>1397.5</v>
      </c>
    </row>
    <row r="327" spans="1:242" ht="12.75">
      <c r="A327" t="s">
        <v>153</v>
      </c>
      <c r="C327" s="58">
        <f>SUM(C$325:C$326)</f>
        <v>808.6833333333333</v>
      </c>
      <c r="D327" s="58">
        <f>SUM(D$325:D$326)</f>
        <v>811.1833333333333</v>
      </c>
      <c r="E327" s="58">
        <f aca="true" t="shared" si="186" ref="E327:T327">SUM(E$325:E$326)</f>
        <v>813.6833333333333</v>
      </c>
      <c r="F327" s="58">
        <f t="shared" si="186"/>
        <v>816.1833333333333</v>
      </c>
      <c r="G327" s="58">
        <f t="shared" si="186"/>
        <v>818.6833333333333</v>
      </c>
      <c r="H327" s="58">
        <f t="shared" si="186"/>
        <v>821.1833333333333</v>
      </c>
      <c r="I327" s="58">
        <f t="shared" si="186"/>
        <v>823.6833333333333</v>
      </c>
      <c r="J327" s="58">
        <f t="shared" si="186"/>
        <v>826.1833333333333</v>
      </c>
      <c r="K327" s="58">
        <f t="shared" si="186"/>
        <v>828.6833333333333</v>
      </c>
      <c r="L327" s="58">
        <f t="shared" si="186"/>
        <v>831.1833333333333</v>
      </c>
      <c r="M327" s="58">
        <f t="shared" si="186"/>
        <v>833.6833333333333</v>
      </c>
      <c r="N327" s="58">
        <f t="shared" si="186"/>
        <v>836.1833333333333</v>
      </c>
      <c r="O327" s="58">
        <f t="shared" si="186"/>
        <v>838.6833333333333</v>
      </c>
      <c r="P327" s="58">
        <f t="shared" si="186"/>
        <v>841.1833333333333</v>
      </c>
      <c r="Q327" s="58">
        <f t="shared" si="186"/>
        <v>843.6833333333333</v>
      </c>
      <c r="R327" s="58">
        <f t="shared" si="186"/>
        <v>846.1833333333333</v>
      </c>
      <c r="S327" s="58">
        <f t="shared" si="186"/>
        <v>848.6833333333333</v>
      </c>
      <c r="T327" s="58">
        <f t="shared" si="186"/>
        <v>851.1833333333333</v>
      </c>
      <c r="U327" s="58">
        <f aca="true" t="shared" si="187" ref="U327:AJ327">SUM(U$325:U$326)</f>
        <v>853.6833333333333</v>
      </c>
      <c r="V327" s="58">
        <f t="shared" si="187"/>
        <v>856.1833333333333</v>
      </c>
      <c r="W327" s="58">
        <f t="shared" si="187"/>
        <v>858.6833333333333</v>
      </c>
      <c r="X327" s="58">
        <f t="shared" si="187"/>
        <v>861.1833333333333</v>
      </c>
      <c r="Y327" s="58">
        <f t="shared" si="187"/>
        <v>863.6833333333333</v>
      </c>
      <c r="Z327" s="58">
        <f t="shared" si="187"/>
        <v>866.1833333333333</v>
      </c>
      <c r="AA327" s="58">
        <f t="shared" si="187"/>
        <v>868.6833333333333</v>
      </c>
      <c r="AB327" s="58">
        <f t="shared" si="187"/>
        <v>871.1833333333333</v>
      </c>
      <c r="AC327" s="58">
        <f t="shared" si="187"/>
        <v>873.6833333333333</v>
      </c>
      <c r="AD327" s="58">
        <f t="shared" si="187"/>
        <v>876.1833333333333</v>
      </c>
      <c r="AE327" s="58">
        <f t="shared" si="187"/>
        <v>878.6833333333333</v>
      </c>
      <c r="AF327" s="58">
        <f t="shared" si="187"/>
        <v>881.1833333333333</v>
      </c>
      <c r="AG327" s="58">
        <f t="shared" si="187"/>
        <v>883.6833333333333</v>
      </c>
      <c r="AH327" s="58">
        <f t="shared" si="187"/>
        <v>886.1833333333333</v>
      </c>
      <c r="AI327" s="58">
        <f t="shared" si="187"/>
        <v>888.6833333333333</v>
      </c>
      <c r="AJ327" s="58">
        <f t="shared" si="187"/>
        <v>891.1833333333333</v>
      </c>
      <c r="AK327" s="58">
        <f aca="true" t="shared" si="188" ref="AK327:AZ327">SUM(AK$325:AK$326)</f>
        <v>893.6833333333333</v>
      </c>
      <c r="AL327" s="58">
        <f t="shared" si="188"/>
        <v>896.1833333333333</v>
      </c>
      <c r="AM327" s="58">
        <f t="shared" si="188"/>
        <v>898.6833333333333</v>
      </c>
      <c r="AN327" s="58">
        <f t="shared" si="188"/>
        <v>901.1833333333333</v>
      </c>
      <c r="AO327" s="58">
        <f t="shared" si="188"/>
        <v>903.6833333333333</v>
      </c>
      <c r="AP327" s="58">
        <f t="shared" si="188"/>
        <v>906.1833333333333</v>
      </c>
      <c r="AQ327" s="58">
        <f t="shared" si="188"/>
        <v>908.6833333333333</v>
      </c>
      <c r="AR327" s="58">
        <f t="shared" si="188"/>
        <v>911.1833333333333</v>
      </c>
      <c r="AS327" s="58">
        <f t="shared" si="188"/>
        <v>913.6833333333333</v>
      </c>
      <c r="AT327" s="58">
        <f t="shared" si="188"/>
        <v>916.1833333333333</v>
      </c>
      <c r="AU327" s="58">
        <f t="shared" si="188"/>
        <v>918.6833333333333</v>
      </c>
      <c r="AV327" s="58">
        <f t="shared" si="188"/>
        <v>921.1833333333333</v>
      </c>
      <c r="AW327" s="58">
        <f t="shared" si="188"/>
        <v>923.6833333333333</v>
      </c>
      <c r="AX327" s="58">
        <f t="shared" si="188"/>
        <v>926.1833333333333</v>
      </c>
      <c r="AY327" s="58">
        <f t="shared" si="188"/>
        <v>928.6833333333333</v>
      </c>
      <c r="AZ327" s="58">
        <f t="shared" si="188"/>
        <v>931.1833333333333</v>
      </c>
      <c r="BA327" s="58">
        <f aca="true" t="shared" si="189" ref="BA327:BP327">SUM(BA$325:BA$326)</f>
        <v>933.6833333333333</v>
      </c>
      <c r="BB327" s="58">
        <f t="shared" si="189"/>
        <v>936.1833333333333</v>
      </c>
      <c r="BC327" s="58">
        <f t="shared" si="189"/>
        <v>938.6833333333333</v>
      </c>
      <c r="BD327" s="58">
        <f t="shared" si="189"/>
        <v>941.1833333333333</v>
      </c>
      <c r="BE327" s="58">
        <f t="shared" si="189"/>
        <v>943.6833333333333</v>
      </c>
      <c r="BF327" s="58">
        <f t="shared" si="189"/>
        <v>946.1833333333333</v>
      </c>
      <c r="BG327" s="58">
        <f t="shared" si="189"/>
        <v>948.6833333333333</v>
      </c>
      <c r="BH327" s="58">
        <f t="shared" si="189"/>
        <v>951.1833333333333</v>
      </c>
      <c r="BI327" s="58">
        <f t="shared" si="189"/>
        <v>953.6833333333333</v>
      </c>
      <c r="BJ327" s="58">
        <f t="shared" si="189"/>
        <v>956.1833333333333</v>
      </c>
      <c r="BK327" s="58">
        <f t="shared" si="189"/>
        <v>958.6833333333333</v>
      </c>
      <c r="BL327" s="58">
        <f t="shared" si="189"/>
        <v>961.1833333333333</v>
      </c>
      <c r="BM327" s="58">
        <f t="shared" si="189"/>
        <v>963.6833333333333</v>
      </c>
      <c r="BN327" s="58">
        <f t="shared" si="189"/>
        <v>966.1833333333333</v>
      </c>
      <c r="BO327" s="58">
        <f t="shared" si="189"/>
        <v>968.6833333333333</v>
      </c>
      <c r="BP327" s="58">
        <f t="shared" si="189"/>
        <v>971.1833333333333</v>
      </c>
      <c r="BQ327" s="58">
        <f aca="true" t="shared" si="190" ref="BQ327:CF327">SUM(BQ$325:BQ$326)</f>
        <v>973.6833333333333</v>
      </c>
      <c r="BR327" s="58">
        <f t="shared" si="190"/>
        <v>976.1833333333333</v>
      </c>
      <c r="BS327" s="58">
        <f t="shared" si="190"/>
        <v>978.6833333333333</v>
      </c>
      <c r="BT327" s="58">
        <f t="shared" si="190"/>
        <v>981.1833333333333</v>
      </c>
      <c r="BU327" s="58">
        <f t="shared" si="190"/>
        <v>983.6833333333333</v>
      </c>
      <c r="BV327" s="58">
        <f t="shared" si="190"/>
        <v>986.1833333333333</v>
      </c>
      <c r="BW327" s="58">
        <f t="shared" si="190"/>
        <v>988.6833333333333</v>
      </c>
      <c r="BX327" s="58">
        <f t="shared" si="190"/>
        <v>991.1833333333333</v>
      </c>
      <c r="BY327" s="58">
        <f t="shared" si="190"/>
        <v>993.6833333333333</v>
      </c>
      <c r="BZ327" s="58">
        <f t="shared" si="190"/>
        <v>996.1833333333333</v>
      </c>
      <c r="CA327" s="58">
        <f t="shared" si="190"/>
        <v>998.6833333333333</v>
      </c>
      <c r="CB327" s="58">
        <f t="shared" si="190"/>
        <v>1001.1833333333333</v>
      </c>
      <c r="CC327" s="58">
        <f t="shared" si="190"/>
        <v>1003.6833333333333</v>
      </c>
      <c r="CD327" s="58">
        <f t="shared" si="190"/>
        <v>1006.1833333333333</v>
      </c>
      <c r="CE327" s="58">
        <f t="shared" si="190"/>
        <v>1008.6833333333333</v>
      </c>
      <c r="CF327" s="58">
        <f t="shared" si="190"/>
        <v>1011.1833333333333</v>
      </c>
      <c r="CG327" s="58">
        <f aca="true" t="shared" si="191" ref="CG327:CV327">SUM(CG$325:CG$326)</f>
        <v>1013.6833333333333</v>
      </c>
      <c r="CH327" s="58">
        <f t="shared" si="191"/>
        <v>1016.1833333333333</v>
      </c>
      <c r="CI327" s="58">
        <f t="shared" si="191"/>
        <v>1018.6833333333333</v>
      </c>
      <c r="CJ327" s="58">
        <f t="shared" si="191"/>
        <v>1021.1833333333333</v>
      </c>
      <c r="CK327" s="58">
        <f t="shared" si="191"/>
        <v>1023.6833333333333</v>
      </c>
      <c r="CL327" s="58">
        <f t="shared" si="191"/>
        <v>1026.1833333333334</v>
      </c>
      <c r="CM327" s="58">
        <f t="shared" si="191"/>
        <v>1028.6833333333334</v>
      </c>
      <c r="CN327" s="58">
        <f t="shared" si="191"/>
        <v>1031.1833333333334</v>
      </c>
      <c r="CO327" s="58">
        <f t="shared" si="191"/>
        <v>1033.6833333333334</v>
      </c>
      <c r="CP327" s="58">
        <f t="shared" si="191"/>
        <v>1036.1833333333334</v>
      </c>
      <c r="CQ327" s="58">
        <f t="shared" si="191"/>
        <v>1038.6833333333334</v>
      </c>
      <c r="CR327" s="58">
        <f t="shared" si="191"/>
        <v>1041.1833333333334</v>
      </c>
      <c r="CS327" s="58">
        <f t="shared" si="191"/>
        <v>1043.6833333333334</v>
      </c>
      <c r="CT327" s="58">
        <f t="shared" si="191"/>
        <v>1046.1833333333334</v>
      </c>
      <c r="CU327" s="58">
        <f t="shared" si="191"/>
        <v>1048.6833333333334</v>
      </c>
      <c r="CV327" s="58">
        <f t="shared" si="191"/>
        <v>1051.1833333333334</v>
      </c>
      <c r="CW327" s="58">
        <f aca="true" t="shared" si="192" ref="CW327:DL327">SUM(CW$325:CW$326)</f>
        <v>1053.6833333333334</v>
      </c>
      <c r="CX327" s="58">
        <f t="shared" si="192"/>
        <v>1056.1833333333334</v>
      </c>
      <c r="CY327" s="58">
        <f t="shared" si="192"/>
        <v>1058.6833333333334</v>
      </c>
      <c r="CZ327" s="58">
        <f t="shared" si="192"/>
        <v>1061.1833333333334</v>
      </c>
      <c r="DA327" s="58">
        <f t="shared" si="192"/>
        <v>1063.6833333333334</v>
      </c>
      <c r="DB327" s="58">
        <f t="shared" si="192"/>
        <v>1066.1833333333334</v>
      </c>
      <c r="DC327" s="58">
        <f t="shared" si="192"/>
        <v>1068.6833333333334</v>
      </c>
      <c r="DD327" s="58">
        <f t="shared" si="192"/>
        <v>1071.1833333333334</v>
      </c>
      <c r="DE327" s="58">
        <f t="shared" si="192"/>
        <v>1073.6833333333334</v>
      </c>
      <c r="DF327" s="58">
        <f t="shared" si="192"/>
        <v>1076.1833333333334</v>
      </c>
      <c r="DG327" s="58">
        <f t="shared" si="192"/>
        <v>1078.6833333333334</v>
      </c>
      <c r="DH327" s="58">
        <f t="shared" si="192"/>
        <v>1081.1833333333334</v>
      </c>
      <c r="DI327" s="58">
        <f t="shared" si="192"/>
        <v>1083.6833333333334</v>
      </c>
      <c r="DJ327" s="58">
        <f t="shared" si="192"/>
        <v>1086.1833333333334</v>
      </c>
      <c r="DK327" s="58">
        <f t="shared" si="192"/>
        <v>1088.6833333333334</v>
      </c>
      <c r="DL327" s="58">
        <f t="shared" si="192"/>
        <v>1091.1833333333334</v>
      </c>
      <c r="DM327" s="58">
        <f aca="true" t="shared" si="193" ref="DM327:EB327">SUM(DM$325:DM$326)</f>
        <v>1093.6833333333334</v>
      </c>
      <c r="DN327" s="58">
        <f t="shared" si="193"/>
        <v>1096.1833333333334</v>
      </c>
      <c r="DO327" s="58">
        <f t="shared" si="193"/>
        <v>1098.6833333333334</v>
      </c>
      <c r="DP327" s="58">
        <f t="shared" si="193"/>
        <v>1101.1833333333334</v>
      </c>
      <c r="DQ327" s="58">
        <f t="shared" si="193"/>
        <v>1103.6833333333334</v>
      </c>
      <c r="DR327" s="58">
        <f t="shared" si="193"/>
        <v>1106.1833333333334</v>
      </c>
      <c r="DS327" s="58">
        <f t="shared" si="193"/>
        <v>1108.6833333333334</v>
      </c>
      <c r="DT327" s="58">
        <f t="shared" si="193"/>
        <v>1111.1833333333334</v>
      </c>
      <c r="DU327" s="58">
        <f t="shared" si="193"/>
        <v>1113.6833333333334</v>
      </c>
      <c r="DV327" s="58">
        <f t="shared" si="193"/>
        <v>1116.1833333333334</v>
      </c>
      <c r="DW327" s="58">
        <f t="shared" si="193"/>
        <v>1118.6833333333334</v>
      </c>
      <c r="DX327" s="58">
        <f t="shared" si="193"/>
        <v>1121.1833333333334</v>
      </c>
      <c r="DY327" s="58">
        <f t="shared" si="193"/>
        <v>1123.6833333333334</v>
      </c>
      <c r="DZ327" s="58">
        <f t="shared" si="193"/>
        <v>1126.1833333333334</v>
      </c>
      <c r="EA327" s="58">
        <f t="shared" si="193"/>
        <v>1128.6833333333334</v>
      </c>
      <c r="EB327" s="58">
        <f t="shared" si="193"/>
        <v>1131.1833333333334</v>
      </c>
      <c r="EC327" s="58">
        <f aca="true" t="shared" si="194" ref="EC327:ER327">SUM(EC$325:EC$326)</f>
        <v>1133.6833333333334</v>
      </c>
      <c r="ED327" s="58">
        <f t="shared" si="194"/>
        <v>1136.1833333333334</v>
      </c>
      <c r="EE327" s="58">
        <f t="shared" si="194"/>
        <v>1138.6833333333334</v>
      </c>
      <c r="EF327" s="58">
        <f t="shared" si="194"/>
        <v>1141.1833333333334</v>
      </c>
      <c r="EG327" s="58">
        <f t="shared" si="194"/>
        <v>1143.6833333333334</v>
      </c>
      <c r="EH327" s="58">
        <f t="shared" si="194"/>
        <v>1146.1833333333334</v>
      </c>
      <c r="EI327" s="58">
        <f t="shared" si="194"/>
        <v>1148.6833333333334</v>
      </c>
      <c r="EJ327" s="58">
        <f t="shared" si="194"/>
        <v>1151.1833333333334</v>
      </c>
      <c r="EK327" s="58">
        <f t="shared" si="194"/>
        <v>1153.6833333333334</v>
      </c>
      <c r="EL327" s="58">
        <f t="shared" si="194"/>
        <v>1156.1833333333334</v>
      </c>
      <c r="EM327" s="58">
        <f t="shared" si="194"/>
        <v>1158.6833333333334</v>
      </c>
      <c r="EN327" s="58">
        <f t="shared" si="194"/>
        <v>1161.1833333333334</v>
      </c>
      <c r="EO327" s="58">
        <f t="shared" si="194"/>
        <v>1163.6833333333334</v>
      </c>
      <c r="EP327" s="58">
        <f t="shared" si="194"/>
        <v>1166.1833333333334</v>
      </c>
      <c r="EQ327" s="58">
        <f t="shared" si="194"/>
        <v>1168.6833333333334</v>
      </c>
      <c r="ER327" s="58">
        <f t="shared" si="194"/>
        <v>1171.1833333333334</v>
      </c>
      <c r="ES327" s="58">
        <f aca="true" t="shared" si="195" ref="ES327:FH327">SUM(ES$325:ES$326)</f>
        <v>1173.6833333333334</v>
      </c>
      <c r="ET327" s="58">
        <f t="shared" si="195"/>
        <v>1176.1833333333334</v>
      </c>
      <c r="EU327" s="58">
        <f t="shared" si="195"/>
        <v>1178.6833333333334</v>
      </c>
      <c r="EV327" s="58">
        <f t="shared" si="195"/>
        <v>1181.1833333333334</v>
      </c>
      <c r="EW327" s="58">
        <f t="shared" si="195"/>
        <v>1183.6833333333334</v>
      </c>
      <c r="EX327" s="58">
        <f t="shared" si="195"/>
        <v>1186.1833333333334</v>
      </c>
      <c r="EY327" s="58">
        <f t="shared" si="195"/>
        <v>1188.6833333333334</v>
      </c>
      <c r="EZ327" s="58">
        <f t="shared" si="195"/>
        <v>1191.1833333333334</v>
      </c>
      <c r="FA327" s="58">
        <f t="shared" si="195"/>
        <v>1193.6833333333334</v>
      </c>
      <c r="FB327" s="58">
        <f t="shared" si="195"/>
        <v>1196.1833333333334</v>
      </c>
      <c r="FC327" s="58">
        <f t="shared" si="195"/>
        <v>1198.6833333333334</v>
      </c>
      <c r="FD327" s="58">
        <f t="shared" si="195"/>
        <v>1201.1833333333334</v>
      </c>
      <c r="FE327" s="58">
        <f t="shared" si="195"/>
        <v>1203.6833333333334</v>
      </c>
      <c r="FF327" s="58">
        <f t="shared" si="195"/>
        <v>1206.1833333333334</v>
      </c>
      <c r="FG327" s="58">
        <f t="shared" si="195"/>
        <v>1208.6833333333334</v>
      </c>
      <c r="FH327" s="58">
        <f t="shared" si="195"/>
        <v>1211.1833333333334</v>
      </c>
      <c r="FI327" s="58">
        <f aca="true" t="shared" si="196" ref="FI327:FX327">SUM(FI$325:FI$326)</f>
        <v>1213.6833333333334</v>
      </c>
      <c r="FJ327" s="58">
        <f t="shared" si="196"/>
        <v>1216.1833333333334</v>
      </c>
      <c r="FK327" s="58">
        <f t="shared" si="196"/>
        <v>1218.6833333333334</v>
      </c>
      <c r="FL327" s="58">
        <f t="shared" si="196"/>
        <v>1221.1833333333334</v>
      </c>
      <c r="FM327" s="58">
        <f t="shared" si="196"/>
        <v>1223.6833333333334</v>
      </c>
      <c r="FN327" s="58">
        <f t="shared" si="196"/>
        <v>1226.1833333333334</v>
      </c>
      <c r="FO327" s="58">
        <f t="shared" si="196"/>
        <v>1228.6833333333334</v>
      </c>
      <c r="FP327" s="58">
        <f t="shared" si="196"/>
        <v>1231.1833333333334</v>
      </c>
      <c r="FQ327" s="58">
        <f t="shared" si="196"/>
        <v>1233.6833333333334</v>
      </c>
      <c r="FR327" s="58">
        <f t="shared" si="196"/>
        <v>1236.1833333333334</v>
      </c>
      <c r="FS327" s="58">
        <f t="shared" si="196"/>
        <v>1238.6833333333334</v>
      </c>
      <c r="FT327" s="58">
        <f t="shared" si="196"/>
        <v>1241.1833333333334</v>
      </c>
      <c r="FU327" s="58">
        <f t="shared" si="196"/>
        <v>1243.6833333333334</v>
      </c>
      <c r="FV327" s="58">
        <f t="shared" si="196"/>
        <v>1246.1833333333334</v>
      </c>
      <c r="FW327" s="58">
        <f t="shared" si="196"/>
        <v>1248.6833333333334</v>
      </c>
      <c r="FX327" s="58">
        <f t="shared" si="196"/>
        <v>1251.1833333333334</v>
      </c>
      <c r="FY327" s="58">
        <f aca="true" t="shared" si="197" ref="FY327:GN327">SUM(FY$325:FY$326)</f>
        <v>1253.6833333333334</v>
      </c>
      <c r="FZ327" s="58">
        <f t="shared" si="197"/>
        <v>1256.1833333333334</v>
      </c>
      <c r="GA327" s="58">
        <f t="shared" si="197"/>
        <v>1258.6833333333334</v>
      </c>
      <c r="GB327" s="58">
        <f t="shared" si="197"/>
        <v>1261.1833333333334</v>
      </c>
      <c r="GC327" s="58">
        <f t="shared" si="197"/>
        <v>1263.6833333333334</v>
      </c>
      <c r="GD327" s="58">
        <f t="shared" si="197"/>
        <v>1266.1833333333334</v>
      </c>
      <c r="GE327" s="58">
        <f t="shared" si="197"/>
        <v>1268.6833333333334</v>
      </c>
      <c r="GF327" s="58">
        <f t="shared" si="197"/>
        <v>1271.1833333333334</v>
      </c>
      <c r="GG327" s="58">
        <f t="shared" si="197"/>
        <v>1273.6833333333334</v>
      </c>
      <c r="GH327" s="58">
        <f t="shared" si="197"/>
        <v>1276.1833333333334</v>
      </c>
      <c r="GI327" s="58">
        <f t="shared" si="197"/>
        <v>1278.6833333333334</v>
      </c>
      <c r="GJ327" s="58">
        <f t="shared" si="197"/>
        <v>1281.1833333333334</v>
      </c>
      <c r="GK327" s="58">
        <f t="shared" si="197"/>
        <v>1283.6833333333334</v>
      </c>
      <c r="GL327" s="58">
        <f t="shared" si="197"/>
        <v>1286.1833333333334</v>
      </c>
      <c r="GM327" s="58">
        <f t="shared" si="197"/>
        <v>1288.6833333333334</v>
      </c>
      <c r="GN327" s="58">
        <f t="shared" si="197"/>
        <v>1291.1833333333334</v>
      </c>
      <c r="GO327" s="58">
        <f aca="true" t="shared" si="198" ref="GO327:HD327">SUM(GO$325:GO$326)</f>
        <v>1293.6833333333334</v>
      </c>
      <c r="GP327" s="58">
        <f t="shared" si="198"/>
        <v>1296.1833333333334</v>
      </c>
      <c r="GQ327" s="58">
        <f t="shared" si="198"/>
        <v>1298.6833333333334</v>
      </c>
      <c r="GR327" s="58">
        <f t="shared" si="198"/>
        <v>1301.1833333333334</v>
      </c>
      <c r="GS327" s="58">
        <f t="shared" si="198"/>
        <v>1303.6833333333334</v>
      </c>
      <c r="GT327" s="58">
        <f t="shared" si="198"/>
        <v>1306.1833333333334</v>
      </c>
      <c r="GU327" s="58">
        <f t="shared" si="198"/>
        <v>1308.6833333333334</v>
      </c>
      <c r="GV327" s="58">
        <f t="shared" si="198"/>
        <v>1311.1833333333334</v>
      </c>
      <c r="GW327" s="58">
        <f t="shared" si="198"/>
        <v>1313.6833333333334</v>
      </c>
      <c r="GX327" s="58">
        <f t="shared" si="198"/>
        <v>1316.1833333333334</v>
      </c>
      <c r="GY327" s="58">
        <f t="shared" si="198"/>
        <v>1318.6833333333334</v>
      </c>
      <c r="GZ327" s="58">
        <f t="shared" si="198"/>
        <v>1321.1833333333334</v>
      </c>
      <c r="HA327" s="58">
        <f t="shared" si="198"/>
        <v>1323.6833333333334</v>
      </c>
      <c r="HB327" s="58">
        <f t="shared" si="198"/>
        <v>1326.1833333333334</v>
      </c>
      <c r="HC327" s="58">
        <f t="shared" si="198"/>
        <v>1328.6833333333334</v>
      </c>
      <c r="HD327" s="58">
        <f t="shared" si="198"/>
        <v>1331.1833333333334</v>
      </c>
      <c r="HE327" s="58">
        <f aca="true" t="shared" si="199" ref="HE327:HT327">SUM(HE$325:HE$326)</f>
        <v>1333.6833333333334</v>
      </c>
      <c r="HF327" s="58">
        <f t="shared" si="199"/>
        <v>1336.1833333333334</v>
      </c>
      <c r="HG327" s="58">
        <f t="shared" si="199"/>
        <v>1338.6833333333334</v>
      </c>
      <c r="HH327" s="58">
        <f t="shared" si="199"/>
        <v>1341.1833333333334</v>
      </c>
      <c r="HI327" s="58">
        <f t="shared" si="199"/>
        <v>1343.6833333333334</v>
      </c>
      <c r="HJ327" s="58">
        <f t="shared" si="199"/>
        <v>1346.1833333333334</v>
      </c>
      <c r="HK327" s="58">
        <f t="shared" si="199"/>
        <v>1348.6833333333334</v>
      </c>
      <c r="HL327" s="58">
        <f t="shared" si="199"/>
        <v>1351.1833333333334</v>
      </c>
      <c r="HM327" s="58">
        <f t="shared" si="199"/>
        <v>1353.6833333333334</v>
      </c>
      <c r="HN327" s="58">
        <f t="shared" si="199"/>
        <v>1356.1833333333334</v>
      </c>
      <c r="HO327" s="58">
        <f t="shared" si="199"/>
        <v>1358.6833333333334</v>
      </c>
      <c r="HP327" s="58">
        <f t="shared" si="199"/>
        <v>1361.1833333333334</v>
      </c>
      <c r="HQ327" s="58">
        <f t="shared" si="199"/>
        <v>1363.6833333333334</v>
      </c>
      <c r="HR327" s="58">
        <f t="shared" si="199"/>
        <v>1366.1833333333334</v>
      </c>
      <c r="HS327" s="58">
        <f t="shared" si="199"/>
        <v>1368.6833333333334</v>
      </c>
      <c r="HT327" s="58">
        <f t="shared" si="199"/>
        <v>1371.1833333333334</v>
      </c>
      <c r="HU327" s="58">
        <f aca="true" t="shared" si="200" ref="HU327:IH327">SUM(HU$325:HU$326)</f>
        <v>1373.6833333333334</v>
      </c>
      <c r="HV327" s="58">
        <f t="shared" si="200"/>
        <v>1376.1833333333334</v>
      </c>
      <c r="HW327" s="58">
        <f t="shared" si="200"/>
        <v>1378.6833333333334</v>
      </c>
      <c r="HX327" s="58">
        <f t="shared" si="200"/>
        <v>1381.1833333333334</v>
      </c>
      <c r="HY327" s="58">
        <f t="shared" si="200"/>
        <v>1383.6833333333334</v>
      </c>
      <c r="HZ327" s="58">
        <f t="shared" si="200"/>
        <v>1386.1833333333334</v>
      </c>
      <c r="IA327" s="58">
        <f t="shared" si="200"/>
        <v>1388.6833333333334</v>
      </c>
      <c r="IB327" s="58">
        <f t="shared" si="200"/>
        <v>1391.1833333333334</v>
      </c>
      <c r="IC327" s="58">
        <f t="shared" si="200"/>
        <v>1393.6833333333334</v>
      </c>
      <c r="ID327" s="58">
        <f t="shared" si="200"/>
        <v>1396.1833333333334</v>
      </c>
      <c r="IE327" s="58">
        <f t="shared" si="200"/>
        <v>1398.6833333333334</v>
      </c>
      <c r="IF327" s="58">
        <f t="shared" si="200"/>
        <v>1401.1833333333334</v>
      </c>
      <c r="IG327" s="58">
        <f t="shared" si="200"/>
        <v>1403.6833333333334</v>
      </c>
      <c r="IH327" s="58">
        <f t="shared" si="200"/>
        <v>1406.1833333333334</v>
      </c>
    </row>
    <row r="329" spans="1:252" ht="12.75">
      <c r="A329" t="s">
        <v>154</v>
      </c>
      <c r="C329">
        <v>1</v>
      </c>
      <c r="D329">
        <v>2</v>
      </c>
      <c r="E329">
        <v>3</v>
      </c>
      <c r="F329">
        <v>4</v>
      </c>
      <c r="G329">
        <v>5</v>
      </c>
      <c r="H329">
        <v>6</v>
      </c>
      <c r="I329">
        <v>7</v>
      </c>
      <c r="J329">
        <v>8</v>
      </c>
      <c r="K329">
        <v>9</v>
      </c>
      <c r="L329">
        <v>10</v>
      </c>
      <c r="M329">
        <v>11</v>
      </c>
      <c r="N329">
        <v>12</v>
      </c>
      <c r="O329">
        <v>13</v>
      </c>
      <c r="P329">
        <v>14</v>
      </c>
      <c r="Q329">
        <v>15</v>
      </c>
      <c r="R329">
        <v>16</v>
      </c>
      <c r="S329">
        <v>17</v>
      </c>
      <c r="T329">
        <v>18</v>
      </c>
      <c r="U329">
        <v>19</v>
      </c>
      <c r="V329">
        <v>20</v>
      </c>
      <c r="W329">
        <v>21</v>
      </c>
      <c r="X329">
        <v>22</v>
      </c>
      <c r="Y329">
        <v>23</v>
      </c>
      <c r="Z329">
        <v>24</v>
      </c>
      <c r="AA329">
        <v>25</v>
      </c>
      <c r="AB329">
        <v>26</v>
      </c>
      <c r="AC329">
        <v>27</v>
      </c>
      <c r="AD329">
        <v>28</v>
      </c>
      <c r="AE329">
        <v>29</v>
      </c>
      <c r="AF329">
        <v>30</v>
      </c>
      <c r="AG329">
        <v>31</v>
      </c>
      <c r="AH329">
        <v>32</v>
      </c>
      <c r="AI329">
        <v>33</v>
      </c>
      <c r="AJ329">
        <v>34</v>
      </c>
      <c r="AK329">
        <v>35</v>
      </c>
      <c r="AL329">
        <v>36</v>
      </c>
      <c r="AM329">
        <v>37</v>
      </c>
      <c r="AN329">
        <v>38</v>
      </c>
      <c r="AO329">
        <v>39</v>
      </c>
      <c r="AP329">
        <v>40</v>
      </c>
      <c r="AQ329">
        <v>41</v>
      </c>
      <c r="AR329">
        <v>42</v>
      </c>
      <c r="AS329">
        <v>43</v>
      </c>
      <c r="AT329">
        <v>44</v>
      </c>
      <c r="AU329">
        <v>45</v>
      </c>
      <c r="AV329">
        <v>46</v>
      </c>
      <c r="AW329">
        <v>47</v>
      </c>
      <c r="AX329">
        <v>48</v>
      </c>
      <c r="AY329">
        <v>49</v>
      </c>
      <c r="AZ329">
        <v>50</v>
      </c>
      <c r="BA329">
        <v>51</v>
      </c>
      <c r="BB329">
        <v>52</v>
      </c>
      <c r="BC329">
        <v>53</v>
      </c>
      <c r="BD329">
        <v>54</v>
      </c>
      <c r="BE329">
        <v>55</v>
      </c>
      <c r="BF329">
        <v>56</v>
      </c>
      <c r="BG329">
        <v>57</v>
      </c>
      <c r="BH329">
        <v>58</v>
      </c>
      <c r="BI329">
        <v>59</v>
      </c>
      <c r="BJ329">
        <v>60</v>
      </c>
      <c r="BK329">
        <v>61</v>
      </c>
      <c r="BL329">
        <v>62</v>
      </c>
      <c r="BM329">
        <v>63</v>
      </c>
      <c r="BN329">
        <v>64</v>
      </c>
      <c r="BO329">
        <v>65</v>
      </c>
      <c r="BP329">
        <v>66</v>
      </c>
      <c r="BQ329">
        <v>67</v>
      </c>
      <c r="BR329">
        <v>68</v>
      </c>
      <c r="BS329">
        <v>69</v>
      </c>
      <c r="BT329">
        <v>70</v>
      </c>
      <c r="BU329">
        <v>71</v>
      </c>
      <c r="BV329">
        <v>72</v>
      </c>
      <c r="BW329">
        <v>73</v>
      </c>
      <c r="BX329">
        <v>74</v>
      </c>
      <c r="BY329">
        <v>75</v>
      </c>
      <c r="BZ329">
        <v>76</v>
      </c>
      <c r="CA329">
        <v>77</v>
      </c>
      <c r="CB329">
        <v>78</v>
      </c>
      <c r="CC329">
        <v>79</v>
      </c>
      <c r="CD329">
        <v>80</v>
      </c>
      <c r="CE329">
        <v>81</v>
      </c>
      <c r="CF329">
        <v>82</v>
      </c>
      <c r="CG329">
        <v>83</v>
      </c>
      <c r="CH329">
        <v>84</v>
      </c>
      <c r="CI329">
        <v>85</v>
      </c>
      <c r="CJ329">
        <v>86</v>
      </c>
      <c r="CK329">
        <v>87</v>
      </c>
      <c r="CL329">
        <v>88</v>
      </c>
      <c r="CM329">
        <v>89</v>
      </c>
      <c r="CN329">
        <v>90</v>
      </c>
      <c r="CO329">
        <v>91</v>
      </c>
      <c r="CP329">
        <v>92</v>
      </c>
      <c r="CQ329">
        <v>93</v>
      </c>
      <c r="CR329">
        <v>94</v>
      </c>
      <c r="CS329">
        <v>95</v>
      </c>
      <c r="CT329">
        <v>96</v>
      </c>
      <c r="CU329">
        <v>97</v>
      </c>
      <c r="CV329">
        <v>98</v>
      </c>
      <c r="CW329">
        <v>99</v>
      </c>
      <c r="CX329">
        <v>100</v>
      </c>
      <c r="CY329">
        <v>101</v>
      </c>
      <c r="CZ329">
        <v>102</v>
      </c>
      <c r="DA329">
        <v>103</v>
      </c>
      <c r="DB329">
        <v>104</v>
      </c>
      <c r="DC329">
        <v>105</v>
      </c>
      <c r="DD329">
        <v>106</v>
      </c>
      <c r="DE329">
        <v>107</v>
      </c>
      <c r="DF329">
        <v>108</v>
      </c>
      <c r="DG329">
        <v>109</v>
      </c>
      <c r="DH329">
        <v>110</v>
      </c>
      <c r="DI329">
        <v>111</v>
      </c>
      <c r="DJ329">
        <v>112</v>
      </c>
      <c r="DK329">
        <v>113</v>
      </c>
      <c r="DL329">
        <v>114</v>
      </c>
      <c r="DM329">
        <v>115</v>
      </c>
      <c r="DN329">
        <v>116</v>
      </c>
      <c r="DO329">
        <v>117</v>
      </c>
      <c r="DP329">
        <v>118</v>
      </c>
      <c r="DQ329">
        <v>119</v>
      </c>
      <c r="DR329">
        <v>120</v>
      </c>
      <c r="DS329">
        <v>121</v>
      </c>
      <c r="DT329">
        <v>122</v>
      </c>
      <c r="DU329">
        <v>123</v>
      </c>
      <c r="DV329">
        <v>124</v>
      </c>
      <c r="DW329">
        <v>125</v>
      </c>
      <c r="DX329">
        <v>126</v>
      </c>
      <c r="DY329">
        <v>127</v>
      </c>
      <c r="DZ329">
        <v>128</v>
      </c>
      <c r="EA329">
        <v>129</v>
      </c>
      <c r="EB329">
        <v>130</v>
      </c>
      <c r="EC329">
        <v>131</v>
      </c>
      <c r="ED329">
        <v>132</v>
      </c>
      <c r="EE329">
        <v>133</v>
      </c>
      <c r="EF329">
        <v>134</v>
      </c>
      <c r="EG329">
        <v>135</v>
      </c>
      <c r="EH329">
        <v>136</v>
      </c>
      <c r="EI329">
        <v>137</v>
      </c>
      <c r="EJ329">
        <v>138</v>
      </c>
      <c r="EK329">
        <v>139</v>
      </c>
      <c r="EL329">
        <v>140</v>
      </c>
      <c r="EM329">
        <v>141</v>
      </c>
      <c r="EN329">
        <v>142</v>
      </c>
      <c r="EO329">
        <v>143</v>
      </c>
      <c r="EP329">
        <v>144</v>
      </c>
      <c r="EQ329">
        <v>145</v>
      </c>
      <c r="ER329">
        <v>146</v>
      </c>
      <c r="ES329">
        <v>147</v>
      </c>
      <c r="ET329">
        <v>148</v>
      </c>
      <c r="EU329">
        <v>149</v>
      </c>
      <c r="EV329">
        <v>150</v>
      </c>
      <c r="EW329">
        <v>151</v>
      </c>
      <c r="EX329">
        <v>152</v>
      </c>
      <c r="EY329">
        <v>153</v>
      </c>
      <c r="EZ329">
        <v>154</v>
      </c>
      <c r="FA329">
        <v>155</v>
      </c>
      <c r="FB329">
        <v>156</v>
      </c>
      <c r="FC329">
        <v>157</v>
      </c>
      <c r="FD329">
        <v>158</v>
      </c>
      <c r="FE329">
        <v>159</v>
      </c>
      <c r="FF329">
        <v>160</v>
      </c>
      <c r="FG329">
        <v>161</v>
      </c>
      <c r="FH329">
        <v>162</v>
      </c>
      <c r="FI329">
        <v>163</v>
      </c>
      <c r="FJ329">
        <v>164</v>
      </c>
      <c r="FK329">
        <v>165</v>
      </c>
      <c r="FL329">
        <v>166</v>
      </c>
      <c r="FM329">
        <v>167</v>
      </c>
      <c r="FN329">
        <v>168</v>
      </c>
      <c r="FO329">
        <v>169</v>
      </c>
      <c r="FP329">
        <v>170</v>
      </c>
      <c r="FQ329">
        <v>171</v>
      </c>
      <c r="FR329">
        <v>172</v>
      </c>
      <c r="FS329">
        <v>173</v>
      </c>
      <c r="FT329">
        <v>174</v>
      </c>
      <c r="FU329">
        <v>175</v>
      </c>
      <c r="FV329">
        <v>176</v>
      </c>
      <c r="FW329">
        <v>177</v>
      </c>
      <c r="FX329">
        <v>178</v>
      </c>
      <c r="FY329">
        <v>179</v>
      </c>
      <c r="FZ329">
        <v>180</v>
      </c>
      <c r="GA329">
        <v>181</v>
      </c>
      <c r="GB329">
        <v>182</v>
      </c>
      <c r="GC329">
        <v>183</v>
      </c>
      <c r="GD329">
        <v>184</v>
      </c>
      <c r="GE329">
        <v>185</v>
      </c>
      <c r="GF329">
        <v>186</v>
      </c>
      <c r="GG329">
        <v>187</v>
      </c>
      <c r="GH329">
        <v>188</v>
      </c>
      <c r="GI329">
        <v>189</v>
      </c>
      <c r="GJ329">
        <v>190</v>
      </c>
      <c r="GK329">
        <v>191</v>
      </c>
      <c r="GL329">
        <v>192</v>
      </c>
      <c r="GM329">
        <v>193</v>
      </c>
      <c r="GN329">
        <v>194</v>
      </c>
      <c r="GO329">
        <v>195</v>
      </c>
      <c r="GP329">
        <v>196</v>
      </c>
      <c r="GQ329">
        <v>197</v>
      </c>
      <c r="GR329">
        <v>198</v>
      </c>
      <c r="GS329">
        <v>199</v>
      </c>
      <c r="GT329">
        <v>200</v>
      </c>
      <c r="GU329">
        <v>201</v>
      </c>
      <c r="GV329">
        <v>202</v>
      </c>
      <c r="GW329">
        <v>203</v>
      </c>
      <c r="GX329">
        <v>204</v>
      </c>
      <c r="GY329">
        <v>205</v>
      </c>
      <c r="GZ329">
        <v>206</v>
      </c>
      <c r="HA329">
        <v>207</v>
      </c>
      <c r="HB329">
        <v>208</v>
      </c>
      <c r="HC329">
        <v>209</v>
      </c>
      <c r="HD329">
        <v>210</v>
      </c>
      <c r="HE329">
        <v>211</v>
      </c>
      <c r="HF329">
        <v>212</v>
      </c>
      <c r="HG329">
        <v>213</v>
      </c>
      <c r="HH329">
        <v>214</v>
      </c>
      <c r="HI329">
        <v>215</v>
      </c>
      <c r="HJ329">
        <v>216</v>
      </c>
      <c r="HK329">
        <v>217</v>
      </c>
      <c r="HL329">
        <v>218</v>
      </c>
      <c r="HM329">
        <v>219</v>
      </c>
      <c r="HN329">
        <v>220</v>
      </c>
      <c r="HO329">
        <v>221</v>
      </c>
      <c r="HP329">
        <v>222</v>
      </c>
      <c r="HQ329">
        <v>223</v>
      </c>
      <c r="HR329">
        <v>224</v>
      </c>
      <c r="HS329">
        <v>225</v>
      </c>
      <c r="HT329">
        <v>226</v>
      </c>
      <c r="HU329">
        <v>227</v>
      </c>
      <c r="HV329">
        <v>228</v>
      </c>
      <c r="HW329">
        <v>229</v>
      </c>
      <c r="HX329">
        <v>230</v>
      </c>
      <c r="HY329">
        <v>231</v>
      </c>
      <c r="HZ329">
        <v>232</v>
      </c>
      <c r="IA329">
        <v>233</v>
      </c>
      <c r="IB329">
        <v>234</v>
      </c>
      <c r="IC329">
        <v>235</v>
      </c>
      <c r="ID329">
        <v>236</v>
      </c>
      <c r="IE329">
        <v>237</v>
      </c>
      <c r="IF329">
        <v>238</v>
      </c>
      <c r="IG329">
        <v>239</v>
      </c>
      <c r="IH329">
        <v>240</v>
      </c>
      <c r="II329">
        <v>241</v>
      </c>
      <c r="IJ329">
        <v>242</v>
      </c>
      <c r="IK329">
        <v>243</v>
      </c>
      <c r="IL329">
        <v>244</v>
      </c>
      <c r="IM329">
        <v>245</v>
      </c>
      <c r="IN329">
        <v>246</v>
      </c>
      <c r="IO329">
        <v>247</v>
      </c>
      <c r="IP329">
        <v>248</v>
      </c>
      <c r="IQ329">
        <v>249</v>
      </c>
      <c r="IR329">
        <v>250</v>
      </c>
    </row>
    <row r="330" spans="1:242" ht="12.75">
      <c r="A330" s="66" t="s">
        <v>155</v>
      </c>
      <c r="C330" s="64">
        <f aca="true" t="shared" si="201" ref="C330:L330">0.0521</f>
        <v>0.0521</v>
      </c>
      <c r="D330" s="64">
        <f t="shared" si="201"/>
        <v>0.0521</v>
      </c>
      <c r="E330" s="64">
        <f t="shared" si="201"/>
        <v>0.0521</v>
      </c>
      <c r="F330" s="64">
        <f t="shared" si="201"/>
        <v>0.0521</v>
      </c>
      <c r="G330" s="64">
        <f t="shared" si="201"/>
        <v>0.0521</v>
      </c>
      <c r="H330" s="64">
        <f t="shared" si="201"/>
        <v>0.0521</v>
      </c>
      <c r="I330" s="64">
        <f t="shared" si="201"/>
        <v>0.0521</v>
      </c>
      <c r="J330" s="64">
        <f t="shared" si="201"/>
        <v>0.0521</v>
      </c>
      <c r="K330" s="64">
        <f t="shared" si="201"/>
        <v>0.0521</v>
      </c>
      <c r="L330" s="64">
        <f t="shared" si="201"/>
        <v>0.0521</v>
      </c>
      <c r="M330" s="64">
        <f aca="true" t="shared" si="202" ref="M330:V330">0.0521</f>
        <v>0.0521</v>
      </c>
      <c r="N330" s="64">
        <f t="shared" si="202"/>
        <v>0.0521</v>
      </c>
      <c r="O330" s="64">
        <f t="shared" si="202"/>
        <v>0.0521</v>
      </c>
      <c r="P330" s="64">
        <f t="shared" si="202"/>
        <v>0.0521</v>
      </c>
      <c r="Q330" s="64">
        <f t="shared" si="202"/>
        <v>0.0521</v>
      </c>
      <c r="R330" s="64">
        <f t="shared" si="202"/>
        <v>0.0521</v>
      </c>
      <c r="S330" s="64">
        <f t="shared" si="202"/>
        <v>0.0521</v>
      </c>
      <c r="T330" s="64">
        <f t="shared" si="202"/>
        <v>0.0521</v>
      </c>
      <c r="U330" s="64">
        <f t="shared" si="202"/>
        <v>0.0521</v>
      </c>
      <c r="V330" s="64">
        <f t="shared" si="202"/>
        <v>0.0521</v>
      </c>
      <c r="W330" s="64">
        <f aca="true" t="shared" si="203" ref="W330:AF330">0.0521</f>
        <v>0.0521</v>
      </c>
      <c r="X330" s="64">
        <f t="shared" si="203"/>
        <v>0.0521</v>
      </c>
      <c r="Y330" s="64">
        <f t="shared" si="203"/>
        <v>0.0521</v>
      </c>
      <c r="Z330" s="64">
        <f t="shared" si="203"/>
        <v>0.0521</v>
      </c>
      <c r="AA330" s="64">
        <f t="shared" si="203"/>
        <v>0.0521</v>
      </c>
      <c r="AB330" s="64">
        <f t="shared" si="203"/>
        <v>0.0521</v>
      </c>
      <c r="AC330" s="64">
        <f t="shared" si="203"/>
        <v>0.0521</v>
      </c>
      <c r="AD330" s="64">
        <f t="shared" si="203"/>
        <v>0.0521</v>
      </c>
      <c r="AE330" s="64">
        <f t="shared" si="203"/>
        <v>0.0521</v>
      </c>
      <c r="AF330" s="64">
        <f t="shared" si="203"/>
        <v>0.0521</v>
      </c>
      <c r="AG330" s="64">
        <f aca="true" t="shared" si="204" ref="AG330:AP330">0.0521</f>
        <v>0.0521</v>
      </c>
      <c r="AH330" s="64">
        <f t="shared" si="204"/>
        <v>0.0521</v>
      </c>
      <c r="AI330" s="64">
        <f t="shared" si="204"/>
        <v>0.0521</v>
      </c>
      <c r="AJ330" s="64">
        <f t="shared" si="204"/>
        <v>0.0521</v>
      </c>
      <c r="AK330" s="64">
        <f t="shared" si="204"/>
        <v>0.0521</v>
      </c>
      <c r="AL330" s="64">
        <f t="shared" si="204"/>
        <v>0.0521</v>
      </c>
      <c r="AM330" s="64">
        <f t="shared" si="204"/>
        <v>0.0521</v>
      </c>
      <c r="AN330" s="64">
        <f t="shared" si="204"/>
        <v>0.0521</v>
      </c>
      <c r="AO330" s="64">
        <f t="shared" si="204"/>
        <v>0.0521</v>
      </c>
      <c r="AP330" s="64">
        <f t="shared" si="204"/>
        <v>0.0521</v>
      </c>
      <c r="AQ330" s="64">
        <f aca="true" t="shared" si="205" ref="AQ330:AZ330">0.0521</f>
        <v>0.0521</v>
      </c>
      <c r="AR330" s="64">
        <f t="shared" si="205"/>
        <v>0.0521</v>
      </c>
      <c r="AS330" s="64">
        <f t="shared" si="205"/>
        <v>0.0521</v>
      </c>
      <c r="AT330" s="64">
        <f t="shared" si="205"/>
        <v>0.0521</v>
      </c>
      <c r="AU330" s="64">
        <f t="shared" si="205"/>
        <v>0.0521</v>
      </c>
      <c r="AV330" s="64">
        <f t="shared" si="205"/>
        <v>0.0521</v>
      </c>
      <c r="AW330" s="64">
        <f t="shared" si="205"/>
        <v>0.0521</v>
      </c>
      <c r="AX330" s="64">
        <f t="shared" si="205"/>
        <v>0.0521</v>
      </c>
      <c r="AY330" s="64">
        <f t="shared" si="205"/>
        <v>0.0521</v>
      </c>
      <c r="AZ330" s="64">
        <f t="shared" si="205"/>
        <v>0.0521</v>
      </c>
      <c r="BA330" s="64">
        <f aca="true" t="shared" si="206" ref="BA330:BJ330">0.0521</f>
        <v>0.0521</v>
      </c>
      <c r="BB330" s="64">
        <f t="shared" si="206"/>
        <v>0.0521</v>
      </c>
      <c r="BC330" s="64">
        <f t="shared" si="206"/>
        <v>0.0521</v>
      </c>
      <c r="BD330" s="64">
        <f t="shared" si="206"/>
        <v>0.0521</v>
      </c>
      <c r="BE330" s="64">
        <f t="shared" si="206"/>
        <v>0.0521</v>
      </c>
      <c r="BF330" s="64">
        <f t="shared" si="206"/>
        <v>0.0521</v>
      </c>
      <c r="BG330" s="64">
        <f t="shared" si="206"/>
        <v>0.0521</v>
      </c>
      <c r="BH330" s="64">
        <f t="shared" si="206"/>
        <v>0.0521</v>
      </c>
      <c r="BI330" s="64">
        <f t="shared" si="206"/>
        <v>0.0521</v>
      </c>
      <c r="BJ330" s="64">
        <f t="shared" si="206"/>
        <v>0.0521</v>
      </c>
      <c r="BK330" s="64">
        <f aca="true" t="shared" si="207" ref="BK330:BT330">0.0521</f>
        <v>0.0521</v>
      </c>
      <c r="BL330" s="64">
        <f t="shared" si="207"/>
        <v>0.0521</v>
      </c>
      <c r="BM330" s="64">
        <f t="shared" si="207"/>
        <v>0.0521</v>
      </c>
      <c r="BN330" s="64">
        <f t="shared" si="207"/>
        <v>0.0521</v>
      </c>
      <c r="BO330" s="64">
        <f t="shared" si="207"/>
        <v>0.0521</v>
      </c>
      <c r="BP330" s="64">
        <f t="shared" si="207"/>
        <v>0.0521</v>
      </c>
      <c r="BQ330" s="64">
        <f t="shared" si="207"/>
        <v>0.0521</v>
      </c>
      <c r="BR330" s="64">
        <f t="shared" si="207"/>
        <v>0.0521</v>
      </c>
      <c r="BS330" s="64">
        <f t="shared" si="207"/>
        <v>0.0521</v>
      </c>
      <c r="BT330" s="64">
        <f t="shared" si="207"/>
        <v>0.0521</v>
      </c>
      <c r="BU330" s="64">
        <f aca="true" t="shared" si="208" ref="BU330:CD330">0.0521</f>
        <v>0.0521</v>
      </c>
      <c r="BV330" s="64">
        <f t="shared" si="208"/>
        <v>0.0521</v>
      </c>
      <c r="BW330" s="64">
        <f t="shared" si="208"/>
        <v>0.0521</v>
      </c>
      <c r="BX330" s="64">
        <f t="shared" si="208"/>
        <v>0.0521</v>
      </c>
      <c r="BY330" s="64">
        <f t="shared" si="208"/>
        <v>0.0521</v>
      </c>
      <c r="BZ330" s="64">
        <f t="shared" si="208"/>
        <v>0.0521</v>
      </c>
      <c r="CA330" s="64">
        <f t="shared" si="208"/>
        <v>0.0521</v>
      </c>
      <c r="CB330" s="64">
        <f t="shared" si="208"/>
        <v>0.0521</v>
      </c>
      <c r="CC330" s="64">
        <f t="shared" si="208"/>
        <v>0.0521</v>
      </c>
      <c r="CD330" s="64">
        <f t="shared" si="208"/>
        <v>0.0521</v>
      </c>
      <c r="CE330" s="64">
        <f aca="true" t="shared" si="209" ref="CE330:CN330">0.0521</f>
        <v>0.0521</v>
      </c>
      <c r="CF330" s="64">
        <f t="shared" si="209"/>
        <v>0.0521</v>
      </c>
      <c r="CG330" s="64">
        <f t="shared" si="209"/>
        <v>0.0521</v>
      </c>
      <c r="CH330" s="64">
        <f t="shared" si="209"/>
        <v>0.0521</v>
      </c>
      <c r="CI330" s="64">
        <f t="shared" si="209"/>
        <v>0.0521</v>
      </c>
      <c r="CJ330" s="64">
        <f t="shared" si="209"/>
        <v>0.0521</v>
      </c>
      <c r="CK330" s="64">
        <f t="shared" si="209"/>
        <v>0.0521</v>
      </c>
      <c r="CL330" s="64">
        <f t="shared" si="209"/>
        <v>0.0521</v>
      </c>
      <c r="CM330" s="64">
        <f t="shared" si="209"/>
        <v>0.0521</v>
      </c>
      <c r="CN330" s="64">
        <f t="shared" si="209"/>
        <v>0.0521</v>
      </c>
      <c r="CO330" s="64">
        <f aca="true" t="shared" si="210" ref="CO330:CX330">0.0521</f>
        <v>0.0521</v>
      </c>
      <c r="CP330" s="64">
        <f t="shared" si="210"/>
        <v>0.0521</v>
      </c>
      <c r="CQ330" s="64">
        <f t="shared" si="210"/>
        <v>0.0521</v>
      </c>
      <c r="CR330" s="64">
        <f t="shared" si="210"/>
        <v>0.0521</v>
      </c>
      <c r="CS330" s="64">
        <f t="shared" si="210"/>
        <v>0.0521</v>
      </c>
      <c r="CT330" s="64">
        <f t="shared" si="210"/>
        <v>0.0521</v>
      </c>
      <c r="CU330" s="64">
        <f t="shared" si="210"/>
        <v>0.0521</v>
      </c>
      <c r="CV330" s="64">
        <f t="shared" si="210"/>
        <v>0.0521</v>
      </c>
      <c r="CW330" s="64">
        <f t="shared" si="210"/>
        <v>0.0521</v>
      </c>
      <c r="CX330" s="64">
        <f t="shared" si="210"/>
        <v>0.0521</v>
      </c>
      <c r="CY330" s="64">
        <f aca="true" t="shared" si="211" ref="CY330:DH330">0.0521</f>
        <v>0.0521</v>
      </c>
      <c r="CZ330" s="64">
        <f t="shared" si="211"/>
        <v>0.0521</v>
      </c>
      <c r="DA330" s="64">
        <f t="shared" si="211"/>
        <v>0.0521</v>
      </c>
      <c r="DB330" s="64">
        <f t="shared" si="211"/>
        <v>0.0521</v>
      </c>
      <c r="DC330" s="64">
        <f t="shared" si="211"/>
        <v>0.0521</v>
      </c>
      <c r="DD330" s="64">
        <f t="shared" si="211"/>
        <v>0.0521</v>
      </c>
      <c r="DE330" s="64">
        <f t="shared" si="211"/>
        <v>0.0521</v>
      </c>
      <c r="DF330" s="64">
        <f t="shared" si="211"/>
        <v>0.0521</v>
      </c>
      <c r="DG330" s="64">
        <f t="shared" si="211"/>
        <v>0.0521</v>
      </c>
      <c r="DH330" s="64">
        <f t="shared" si="211"/>
        <v>0.0521</v>
      </c>
      <c r="DI330" s="64">
        <f aca="true" t="shared" si="212" ref="DI330:DR330">0.0521</f>
        <v>0.0521</v>
      </c>
      <c r="DJ330" s="64">
        <f t="shared" si="212"/>
        <v>0.0521</v>
      </c>
      <c r="DK330" s="64">
        <f t="shared" si="212"/>
        <v>0.0521</v>
      </c>
      <c r="DL330" s="64">
        <f t="shared" si="212"/>
        <v>0.0521</v>
      </c>
      <c r="DM330" s="64">
        <f t="shared" si="212"/>
        <v>0.0521</v>
      </c>
      <c r="DN330" s="64">
        <f t="shared" si="212"/>
        <v>0.0521</v>
      </c>
      <c r="DO330" s="64">
        <f t="shared" si="212"/>
        <v>0.0521</v>
      </c>
      <c r="DP330" s="64">
        <f t="shared" si="212"/>
        <v>0.0521</v>
      </c>
      <c r="DQ330" s="64">
        <f t="shared" si="212"/>
        <v>0.0521</v>
      </c>
      <c r="DR330" s="64">
        <f t="shared" si="212"/>
        <v>0.0521</v>
      </c>
      <c r="DS330" s="64">
        <f aca="true" t="shared" si="213" ref="DS330:EB330">0.0521</f>
        <v>0.0521</v>
      </c>
      <c r="DT330" s="64">
        <f t="shared" si="213"/>
        <v>0.0521</v>
      </c>
      <c r="DU330" s="64">
        <f t="shared" si="213"/>
        <v>0.0521</v>
      </c>
      <c r="DV330" s="64">
        <f t="shared" si="213"/>
        <v>0.0521</v>
      </c>
      <c r="DW330" s="64">
        <f t="shared" si="213"/>
        <v>0.0521</v>
      </c>
      <c r="DX330" s="64">
        <f t="shared" si="213"/>
        <v>0.0521</v>
      </c>
      <c r="DY330" s="64">
        <f t="shared" si="213"/>
        <v>0.0521</v>
      </c>
      <c r="DZ330" s="64">
        <f t="shared" si="213"/>
        <v>0.0521</v>
      </c>
      <c r="EA330" s="64">
        <f t="shared" si="213"/>
        <v>0.0521</v>
      </c>
      <c r="EB330" s="64">
        <f t="shared" si="213"/>
        <v>0.0521</v>
      </c>
      <c r="EC330" s="64">
        <f aca="true" t="shared" si="214" ref="EC330:EL330">0.0521</f>
        <v>0.0521</v>
      </c>
      <c r="ED330" s="64">
        <f t="shared" si="214"/>
        <v>0.0521</v>
      </c>
      <c r="EE330" s="64">
        <f t="shared" si="214"/>
        <v>0.0521</v>
      </c>
      <c r="EF330" s="64">
        <f t="shared" si="214"/>
        <v>0.0521</v>
      </c>
      <c r="EG330" s="64">
        <f t="shared" si="214"/>
        <v>0.0521</v>
      </c>
      <c r="EH330" s="64">
        <f t="shared" si="214"/>
        <v>0.0521</v>
      </c>
      <c r="EI330" s="64">
        <f t="shared" si="214"/>
        <v>0.0521</v>
      </c>
      <c r="EJ330" s="64">
        <f t="shared" si="214"/>
        <v>0.0521</v>
      </c>
      <c r="EK330" s="64">
        <f t="shared" si="214"/>
        <v>0.0521</v>
      </c>
      <c r="EL330" s="64">
        <f t="shared" si="214"/>
        <v>0.0521</v>
      </c>
      <c r="EM330" s="64">
        <f aca="true" t="shared" si="215" ref="EM330:EV330">0.0521</f>
        <v>0.0521</v>
      </c>
      <c r="EN330" s="64">
        <f t="shared" si="215"/>
        <v>0.0521</v>
      </c>
      <c r="EO330" s="64">
        <f t="shared" si="215"/>
        <v>0.0521</v>
      </c>
      <c r="EP330" s="64">
        <f t="shared" si="215"/>
        <v>0.0521</v>
      </c>
      <c r="EQ330" s="64">
        <f t="shared" si="215"/>
        <v>0.0521</v>
      </c>
      <c r="ER330" s="64">
        <f t="shared" si="215"/>
        <v>0.0521</v>
      </c>
      <c r="ES330" s="64">
        <f t="shared" si="215"/>
        <v>0.0521</v>
      </c>
      <c r="ET330" s="64">
        <f t="shared" si="215"/>
        <v>0.0521</v>
      </c>
      <c r="EU330" s="64">
        <f t="shared" si="215"/>
        <v>0.0521</v>
      </c>
      <c r="EV330" s="64">
        <f t="shared" si="215"/>
        <v>0.0521</v>
      </c>
      <c r="EW330" s="64">
        <f aca="true" t="shared" si="216" ref="EW330:FF330">0.0521</f>
        <v>0.0521</v>
      </c>
      <c r="EX330" s="64">
        <f t="shared" si="216"/>
        <v>0.0521</v>
      </c>
      <c r="EY330" s="64">
        <f t="shared" si="216"/>
        <v>0.0521</v>
      </c>
      <c r="EZ330" s="64">
        <f t="shared" si="216"/>
        <v>0.0521</v>
      </c>
      <c r="FA330" s="64">
        <f t="shared" si="216"/>
        <v>0.0521</v>
      </c>
      <c r="FB330" s="64">
        <f t="shared" si="216"/>
        <v>0.0521</v>
      </c>
      <c r="FC330" s="64">
        <f t="shared" si="216"/>
        <v>0.0521</v>
      </c>
      <c r="FD330" s="64">
        <f t="shared" si="216"/>
        <v>0.0521</v>
      </c>
      <c r="FE330" s="64">
        <f t="shared" si="216"/>
        <v>0.0521</v>
      </c>
      <c r="FF330" s="64">
        <f t="shared" si="216"/>
        <v>0.0521</v>
      </c>
      <c r="FG330" s="64">
        <f aca="true" t="shared" si="217" ref="FG330:FP330">0.0521</f>
        <v>0.0521</v>
      </c>
      <c r="FH330" s="64">
        <f t="shared" si="217"/>
        <v>0.0521</v>
      </c>
      <c r="FI330" s="64">
        <f t="shared" si="217"/>
        <v>0.0521</v>
      </c>
      <c r="FJ330" s="64">
        <f t="shared" si="217"/>
        <v>0.0521</v>
      </c>
      <c r="FK330" s="64">
        <f t="shared" si="217"/>
        <v>0.0521</v>
      </c>
      <c r="FL330" s="64">
        <f t="shared" si="217"/>
        <v>0.0521</v>
      </c>
      <c r="FM330" s="64">
        <f t="shared" si="217"/>
        <v>0.0521</v>
      </c>
      <c r="FN330" s="64">
        <f t="shared" si="217"/>
        <v>0.0521</v>
      </c>
      <c r="FO330" s="64">
        <f t="shared" si="217"/>
        <v>0.0521</v>
      </c>
      <c r="FP330" s="64">
        <f t="shared" si="217"/>
        <v>0.0521</v>
      </c>
      <c r="FQ330" s="64">
        <f aca="true" t="shared" si="218" ref="FQ330:FZ330">0.0521</f>
        <v>0.0521</v>
      </c>
      <c r="FR330" s="64">
        <f t="shared" si="218"/>
        <v>0.0521</v>
      </c>
      <c r="FS330" s="64">
        <f t="shared" si="218"/>
        <v>0.0521</v>
      </c>
      <c r="FT330" s="64">
        <f t="shared" si="218"/>
        <v>0.0521</v>
      </c>
      <c r="FU330" s="64">
        <f t="shared" si="218"/>
        <v>0.0521</v>
      </c>
      <c r="FV330" s="64">
        <f t="shared" si="218"/>
        <v>0.0521</v>
      </c>
      <c r="FW330" s="64">
        <f t="shared" si="218"/>
        <v>0.0521</v>
      </c>
      <c r="FX330" s="64">
        <f t="shared" si="218"/>
        <v>0.0521</v>
      </c>
      <c r="FY330" s="64">
        <f t="shared" si="218"/>
        <v>0.0521</v>
      </c>
      <c r="FZ330" s="64">
        <f t="shared" si="218"/>
        <v>0.0521</v>
      </c>
      <c r="GA330" s="64">
        <f aca="true" t="shared" si="219" ref="GA330:GJ330">0.0521</f>
        <v>0.0521</v>
      </c>
      <c r="GB330" s="64">
        <f t="shared" si="219"/>
        <v>0.0521</v>
      </c>
      <c r="GC330" s="64">
        <f t="shared" si="219"/>
        <v>0.0521</v>
      </c>
      <c r="GD330" s="64">
        <f t="shared" si="219"/>
        <v>0.0521</v>
      </c>
      <c r="GE330" s="64">
        <f t="shared" si="219"/>
        <v>0.0521</v>
      </c>
      <c r="GF330" s="64">
        <f t="shared" si="219"/>
        <v>0.0521</v>
      </c>
      <c r="GG330" s="64">
        <f t="shared" si="219"/>
        <v>0.0521</v>
      </c>
      <c r="GH330" s="64">
        <f t="shared" si="219"/>
        <v>0.0521</v>
      </c>
      <c r="GI330" s="64">
        <f t="shared" si="219"/>
        <v>0.0521</v>
      </c>
      <c r="GJ330" s="64">
        <f t="shared" si="219"/>
        <v>0.0521</v>
      </c>
      <c r="GK330" s="64">
        <f aca="true" t="shared" si="220" ref="GK330:GT330">0.0521</f>
        <v>0.0521</v>
      </c>
      <c r="GL330" s="64">
        <f t="shared" si="220"/>
        <v>0.0521</v>
      </c>
      <c r="GM330" s="64">
        <f t="shared" si="220"/>
        <v>0.0521</v>
      </c>
      <c r="GN330" s="64">
        <f t="shared" si="220"/>
        <v>0.0521</v>
      </c>
      <c r="GO330" s="64">
        <f t="shared" si="220"/>
        <v>0.0521</v>
      </c>
      <c r="GP330" s="64">
        <f t="shared" si="220"/>
        <v>0.0521</v>
      </c>
      <c r="GQ330" s="64">
        <f t="shared" si="220"/>
        <v>0.0521</v>
      </c>
      <c r="GR330" s="64">
        <f t="shared" si="220"/>
        <v>0.0521</v>
      </c>
      <c r="GS330" s="64">
        <f t="shared" si="220"/>
        <v>0.0521</v>
      </c>
      <c r="GT330" s="64">
        <f t="shared" si="220"/>
        <v>0.0521</v>
      </c>
      <c r="GU330" s="64">
        <f aca="true" t="shared" si="221" ref="GU330:HD330">0.0521</f>
        <v>0.0521</v>
      </c>
      <c r="GV330" s="64">
        <f t="shared" si="221"/>
        <v>0.0521</v>
      </c>
      <c r="GW330" s="64">
        <f t="shared" si="221"/>
        <v>0.0521</v>
      </c>
      <c r="GX330" s="64">
        <f t="shared" si="221"/>
        <v>0.0521</v>
      </c>
      <c r="GY330" s="64">
        <f t="shared" si="221"/>
        <v>0.0521</v>
      </c>
      <c r="GZ330" s="64">
        <f t="shared" si="221"/>
        <v>0.0521</v>
      </c>
      <c r="HA330" s="64">
        <f t="shared" si="221"/>
        <v>0.0521</v>
      </c>
      <c r="HB330" s="64">
        <f t="shared" si="221"/>
        <v>0.0521</v>
      </c>
      <c r="HC330" s="64">
        <f t="shared" si="221"/>
        <v>0.0521</v>
      </c>
      <c r="HD330" s="64">
        <f t="shared" si="221"/>
        <v>0.0521</v>
      </c>
      <c r="HE330" s="64">
        <f aca="true" t="shared" si="222" ref="HE330:HN330">0.0521</f>
        <v>0.0521</v>
      </c>
      <c r="HF330" s="64">
        <f t="shared" si="222"/>
        <v>0.0521</v>
      </c>
      <c r="HG330" s="64">
        <f t="shared" si="222"/>
        <v>0.0521</v>
      </c>
      <c r="HH330" s="64">
        <f t="shared" si="222"/>
        <v>0.0521</v>
      </c>
      <c r="HI330" s="64">
        <f t="shared" si="222"/>
        <v>0.0521</v>
      </c>
      <c r="HJ330" s="64">
        <f t="shared" si="222"/>
        <v>0.0521</v>
      </c>
      <c r="HK330" s="64">
        <f t="shared" si="222"/>
        <v>0.0521</v>
      </c>
      <c r="HL330" s="64">
        <f t="shared" si="222"/>
        <v>0.0521</v>
      </c>
      <c r="HM330" s="64">
        <f t="shared" si="222"/>
        <v>0.0521</v>
      </c>
      <c r="HN330" s="64">
        <f t="shared" si="222"/>
        <v>0.0521</v>
      </c>
      <c r="HO330" s="64">
        <f aca="true" t="shared" si="223" ref="HO330:HX330">0.0521</f>
        <v>0.0521</v>
      </c>
      <c r="HP330" s="64">
        <f t="shared" si="223"/>
        <v>0.0521</v>
      </c>
      <c r="HQ330" s="64">
        <f t="shared" si="223"/>
        <v>0.0521</v>
      </c>
      <c r="HR330" s="64">
        <f t="shared" si="223"/>
        <v>0.0521</v>
      </c>
      <c r="HS330" s="64">
        <f t="shared" si="223"/>
        <v>0.0521</v>
      </c>
      <c r="HT330" s="64">
        <f t="shared" si="223"/>
        <v>0.0521</v>
      </c>
      <c r="HU330" s="64">
        <f t="shared" si="223"/>
        <v>0.0521</v>
      </c>
      <c r="HV330" s="64">
        <f t="shared" si="223"/>
        <v>0.0521</v>
      </c>
      <c r="HW330" s="64">
        <f t="shared" si="223"/>
        <v>0.0521</v>
      </c>
      <c r="HX330" s="64">
        <f t="shared" si="223"/>
        <v>0.0521</v>
      </c>
      <c r="HY330" s="64">
        <f aca="true" t="shared" si="224" ref="HY330:IH330">0.0521</f>
        <v>0.0521</v>
      </c>
      <c r="HZ330" s="64">
        <f t="shared" si="224"/>
        <v>0.0521</v>
      </c>
      <c r="IA330" s="64">
        <f t="shared" si="224"/>
        <v>0.0521</v>
      </c>
      <c r="IB330" s="64">
        <f t="shared" si="224"/>
        <v>0.0521</v>
      </c>
      <c r="IC330" s="64">
        <f t="shared" si="224"/>
        <v>0.0521</v>
      </c>
      <c r="ID330" s="64">
        <f t="shared" si="224"/>
        <v>0.0521</v>
      </c>
      <c r="IE330" s="64">
        <f t="shared" si="224"/>
        <v>0.0521</v>
      </c>
      <c r="IF330" s="64">
        <f t="shared" si="224"/>
        <v>0.0521</v>
      </c>
      <c r="IG330" s="64">
        <f t="shared" si="224"/>
        <v>0.0521</v>
      </c>
      <c r="IH330" s="64">
        <f t="shared" si="224"/>
        <v>0.0521</v>
      </c>
    </row>
    <row r="331" spans="1:242" ht="12.75">
      <c r="A331" s="65" t="s">
        <v>156</v>
      </c>
      <c r="C331" s="54">
        <v>0.11639866931070017</v>
      </c>
      <c r="D331" s="54">
        <v>0.11548577923301014</v>
      </c>
      <c r="E331" s="54">
        <v>0.11457613223398397</v>
      </c>
      <c r="F331" s="54">
        <v>0.11366970626150404</v>
      </c>
      <c r="G331" s="54">
        <v>0.11276647948410234</v>
      </c>
      <c r="H331" s="54">
        <v>0.11186643028804932</v>
      </c>
      <c r="I331" s="54">
        <v>0.11096953727449538</v>
      </c>
      <c r="J331" s="54">
        <v>0.11007577925665878</v>
      </c>
      <c r="K331" s="54">
        <v>0.10918513525705313</v>
      </c>
      <c r="L331" s="54">
        <v>0.1082975845047685</v>
      </c>
      <c r="M331" s="54">
        <v>0.1074131064327858</v>
      </c>
      <c r="N331" s="54">
        <v>0.10653168067534513</v>
      </c>
      <c r="O331" s="54">
        <v>0.10565328706535203</v>
      </c>
      <c r="P331" s="54">
        <v>0.10477790563181844</v>
      </c>
      <c r="Q331" s="54">
        <v>0.1039055165973557</v>
      </c>
      <c r="R331" s="54">
        <v>0.10303610037570085</v>
      </c>
      <c r="S331" s="54">
        <v>0.10216963756928314</v>
      </c>
      <c r="T331" s="54">
        <v>0.1013061089668276</v>
      </c>
      <c r="U331" s="54">
        <v>0.10044549554100007</v>
      </c>
      <c r="V331" s="54">
        <v>0.0995877784460861</v>
      </c>
      <c r="W331" s="54">
        <v>0.09873293901570464</v>
      </c>
      <c r="X331" s="54">
        <v>0.09788095876056375</v>
      </c>
      <c r="Y331" s="54">
        <v>0.09703181936624289</v>
      </c>
      <c r="Z331" s="54">
        <v>0.09618550269101687</v>
      </c>
      <c r="AA331" s="54">
        <v>0.09534199076370789</v>
      </c>
      <c r="AB331" s="54">
        <v>0.09450126578157333</v>
      </c>
      <c r="AC331" s="54">
        <v>0.09366331010822677</v>
      </c>
      <c r="AD331" s="54">
        <v>0.09282810627158918</v>
      </c>
      <c r="AE331" s="54">
        <v>0.09199563696187107</v>
      </c>
      <c r="AF331" s="54">
        <v>0.09116588502958642</v>
      </c>
      <c r="AG331" s="54">
        <v>0.09033883348359752</v>
      </c>
      <c r="AH331" s="54">
        <v>0.08951446548918494</v>
      </c>
      <c r="AI331" s="54">
        <v>0.08869276436615506</v>
      </c>
      <c r="AJ331" s="54">
        <v>0.08787371358696673</v>
      </c>
      <c r="AK331" s="54">
        <v>0.08705729677488999</v>
      </c>
      <c r="AL331" s="54">
        <v>0.0862434977021973</v>
      </c>
      <c r="AM331" s="54">
        <v>0.08543230028836989</v>
      </c>
      <c r="AN331" s="54">
        <v>0.08462368859834392</v>
      </c>
      <c r="AO331" s="54">
        <v>0.08381764684077432</v>
      </c>
      <c r="AP331" s="54">
        <v>0.08301415936632474</v>
      </c>
      <c r="AQ331" s="54">
        <v>0.08221321066598646</v>
      </c>
      <c r="AR331" s="54">
        <v>0.08141478536941911</v>
      </c>
      <c r="AS331" s="54">
        <v>0.0806188682433175</v>
      </c>
      <c r="AT331" s="54">
        <v>0.07982544418980118</v>
      </c>
      <c r="AU331" s="54">
        <v>0.07903449824482388</v>
      </c>
      <c r="AV331" s="54">
        <v>0.07824601557661721</v>
      </c>
      <c r="AW331" s="54">
        <v>0.0774599814841416</v>
      </c>
      <c r="AX331" s="54">
        <v>0.0766763813955733</v>
      </c>
      <c r="AY331" s="54">
        <v>0.07589520086680406</v>
      </c>
      <c r="AZ331" s="54">
        <v>0.07511642557996676</v>
      </c>
      <c r="BA331" s="54">
        <v>0.07434004134198059</v>
      </c>
      <c r="BB331" s="54">
        <v>0.07356603408311768</v>
      </c>
      <c r="BC331" s="54">
        <v>0.0727943898555914</v>
      </c>
      <c r="BD331" s="54">
        <v>0.07202509483215977</v>
      </c>
      <c r="BE331" s="54">
        <v>0.07125813530475558</v>
      </c>
      <c r="BF331" s="54">
        <v>0.07049349768313043</v>
      </c>
      <c r="BG331" s="54">
        <v>0.06973116849351838</v>
      </c>
      <c r="BH331" s="54">
        <v>0.06897113437732473</v>
      </c>
      <c r="BI331" s="54">
        <v>0.0682133820898225</v>
      </c>
      <c r="BJ331" s="54">
        <v>0.06745789849887715</v>
      </c>
      <c r="BK331" s="54">
        <v>0.06670467058368214</v>
      </c>
      <c r="BL331" s="54">
        <v>0.06595368543351555</v>
      </c>
      <c r="BM331" s="54">
        <v>0.06520493024651287</v>
      </c>
      <c r="BN331" s="54">
        <v>0.06445839232845796</v>
      </c>
      <c r="BO331" s="54">
        <v>0.06371405909158717</v>
      </c>
      <c r="BP331" s="54">
        <v>0.06297191805341595</v>
      </c>
      <c r="BQ331" s="54">
        <v>0.06223195683557447</v>
      </c>
      <c r="BR331" s="54">
        <v>0.06149416316266557</v>
      </c>
      <c r="BS331" s="54">
        <v>0.060758524861131084</v>
      </c>
      <c r="BT331" s="54">
        <v>0.06002502985814339</v>
      </c>
      <c r="BU331" s="54">
        <v>0.05929366618050259</v>
      </c>
      <c r="BV331" s="54">
        <v>0.05856442195355397</v>
      </c>
      <c r="BW331" s="54">
        <v>0.05783728540011732</v>
      </c>
      <c r="BX331" s="54">
        <v>0.05711224483943368</v>
      </c>
      <c r="BY331" s="54">
        <v>0.056389288500391925</v>
      </c>
      <c r="BZ331" s="54">
        <v>0.055668405356481265</v>
      </c>
      <c r="CA331" s="54">
        <v>0.054949583696928504</v>
      </c>
      <c r="CB331" s="54">
        <v>0.05423281222094387</v>
      </c>
      <c r="CC331" s="54">
        <v>0.05351807971871525</v>
      </c>
      <c r="CD331" s="54">
        <v>0.05280537507045997</v>
      </c>
      <c r="CE331" s="54">
        <v>0.05209468724547786</v>
      </c>
      <c r="CF331" s="54">
        <v>0.05138600530123104</v>
      </c>
      <c r="CG331" s="54">
        <v>0.050679318382420686</v>
      </c>
      <c r="CH331" s="54">
        <v>0.04997461596469253</v>
      </c>
      <c r="CI331" s="54">
        <v>0.04927188695568579</v>
      </c>
      <c r="CJ331" s="54">
        <v>0.04857112092573021</v>
      </c>
      <c r="CK331" s="54">
        <v>0.047872307357666496</v>
      </c>
      <c r="CL331" s="54">
        <v>0.04717543581737398</v>
      </c>
      <c r="CM331" s="54">
        <v>0.046480495952903475</v>
      </c>
      <c r="CN331" s="54">
        <v>0.0457874774936302</v>
      </c>
      <c r="CO331" s="54">
        <v>0.04509637024940333</v>
      </c>
      <c r="CP331" s="54">
        <v>0.044407164109721085</v>
      </c>
      <c r="CQ331" s="54">
        <v>0.043719849042905955</v>
      </c>
      <c r="CR331" s="54">
        <v>0.04303441509529597</v>
      </c>
      <c r="CS331" s="54">
        <v>0.04235085239044104</v>
      </c>
      <c r="CT331" s="54">
        <v>0.04166915112831955</v>
      </c>
      <c r="CU331" s="54">
        <v>0.04098930158455167</v>
      </c>
      <c r="CV331" s="54">
        <v>0.04031129410963208</v>
      </c>
      <c r="CW331" s="54">
        <v>0.039635119128171865</v>
      </c>
      <c r="CX331" s="54">
        <v>0.03896076713814241</v>
      </c>
      <c r="CY331" s="54">
        <v>0.03828822871013847</v>
      </c>
      <c r="CZ331" s="54">
        <v>0.037617494486645066</v>
      </c>
      <c r="DA331" s="54">
        <v>0.0369485551813115</v>
      </c>
      <c r="DB331" s="54">
        <v>0.03628140157824358</v>
      </c>
      <c r="DC331" s="54">
        <v>0.035616024531292194</v>
      </c>
      <c r="DD331" s="54">
        <v>0.03495241496336143</v>
      </c>
      <c r="DE331" s="54">
        <v>0.03429056386571661</v>
      </c>
      <c r="DF331" s="54">
        <v>0.03363046229731124</v>
      </c>
      <c r="DG331" s="54">
        <v>0.032972101384110615</v>
      </c>
      <c r="DH331" s="54">
        <v>0.03231547231843169</v>
      </c>
      <c r="DI331" s="54">
        <v>0.03166056635828899</v>
      </c>
      <c r="DJ331" s="54">
        <v>0.031007374826745926</v>
      </c>
      <c r="DK331" s="54">
        <v>0.030355889111279608</v>
      </c>
      <c r="DL331" s="54">
        <v>0.02970610066314767</v>
      </c>
      <c r="DM331" s="54">
        <v>0.02905800099676491</v>
      </c>
      <c r="DN331" s="54">
        <v>0.02841158168908991</v>
      </c>
      <c r="DO331" s="54">
        <v>0.027766834379014112</v>
      </c>
      <c r="DP331" s="54">
        <v>0.027123750766764525</v>
      </c>
      <c r="DQ331" s="54">
        <v>0.02648232261330696</v>
      </c>
      <c r="DR331" s="54">
        <v>0.025842541739760434</v>
      </c>
      <c r="DS331" s="54">
        <v>0.025204400026818945</v>
      </c>
      <c r="DT331" s="54">
        <v>0.024567889414177577</v>
      </c>
      <c r="DU331" s="54">
        <v>0.023933001899968394</v>
      </c>
      <c r="DV331" s="54">
        <v>0.023299729540199817</v>
      </c>
      <c r="DW331" s="54">
        <v>0.022668064448205464</v>
      </c>
      <c r="DX331" s="54">
        <v>0.022037998794097142</v>
      </c>
      <c r="DY331" s="54">
        <v>0.021409524804228534</v>
      </c>
      <c r="DZ331" s="54">
        <v>0.020782634760657136</v>
      </c>
      <c r="EA331" s="54">
        <v>0.020157321000621956</v>
      </c>
      <c r="EB331" s="54">
        <v>0.019533575916023112</v>
      </c>
      <c r="EC331" s="54">
        <v>0.018911391952903263</v>
      </c>
      <c r="ED331" s="54">
        <v>0.018290761610942247</v>
      </c>
      <c r="EE331" s="54">
        <v>0.01767167744295602</v>
      </c>
      <c r="EF331" s="54">
        <v>0.017054132054396848</v>
      </c>
      <c r="EG331" s="54">
        <v>0.01643811810286257</v>
      </c>
      <c r="EH331" s="54">
        <v>0.015823628297613346</v>
      </c>
      <c r="EI331" s="54">
        <v>0.015210655399092676</v>
      </c>
      <c r="EJ331" s="54">
        <v>0.0145991922184491</v>
      </c>
      <c r="EK331" s="54">
        <v>0.013989231424335233</v>
      </c>
      <c r="EL331" s="54">
        <v>0.013380766338425902</v>
      </c>
      <c r="EM331" s="54">
        <v>0.012773789701287752</v>
      </c>
      <c r="EN331" s="54">
        <v>0.012168294522313463</v>
      </c>
      <c r="EO331" s="54">
        <v>0.011564273859327524</v>
      </c>
      <c r="EP331" s="54">
        <v>0.010961720818140688</v>
      </c>
      <c r="EQ331" s="54">
        <v>0.010360628552113105</v>
      </c>
      <c r="ER331" s="54">
        <v>0.009760990261720871</v>
      </c>
      <c r="ES331" s="54">
        <v>0.00916279919412329</v>
      </c>
      <c r="ET331" s="54">
        <v>0.00856604864274412</v>
      </c>
      <c r="EU331" s="54">
        <v>0.007970731946849751</v>
      </c>
      <c r="EV331" s="54">
        <v>0.007376842491133505</v>
      </c>
      <c r="EW331" s="54">
        <v>0.006784373705305958</v>
      </c>
      <c r="EX331" s="54">
        <v>0.006193319063690976</v>
      </c>
      <c r="EY331" s="54">
        <v>0.005603672084821644</v>
      </c>
      <c r="EZ331" s="54">
        <v>0.005015426331046768</v>
      </c>
      <c r="FA331" s="54">
        <v>0.0044285754081337305</v>
      </c>
      <c r="FB331" s="54">
        <v>0.0038431129648871026</v>
      </c>
      <c r="FC331" s="54">
        <v>0.003259032692758053</v>
      </c>
      <c r="FD331" s="54">
        <v>0.002676328325468436</v>
      </c>
      <c r="FE331" s="54">
        <v>0.002094993638634862</v>
      </c>
      <c r="FF331" s="54">
        <v>0.0015150224493955405</v>
      </c>
      <c r="FG331" s="54">
        <v>0.000936408616045183</v>
      </c>
      <c r="FH331" s="54">
        <v>0.0003591460376702095</v>
      </c>
      <c r="FI331" s="54">
        <v>-0.00021677134621082164</v>
      </c>
      <c r="FJ331" s="54">
        <v>-0.0007913495560027433</v>
      </c>
      <c r="FK331" s="54">
        <v>-0.0013645945723860377</v>
      </c>
      <c r="FL331" s="54">
        <v>-0.001936512336662872</v>
      </c>
      <c r="FM331" s="54">
        <v>-0.002507108751103707</v>
      </c>
      <c r="FN331" s="54">
        <v>-0.0030763896792865677</v>
      </c>
      <c r="FO331" s="54">
        <v>-0.003644360946434954</v>
      </c>
      <c r="FP331" s="54">
        <v>-0.004211028339749988</v>
      </c>
      <c r="FQ331" s="54">
        <v>-0.004776397608740796</v>
      </c>
      <c r="FR331" s="54">
        <v>-0.005340474465550963</v>
      </c>
      <c r="FS331" s="54">
        <v>-0.005903264585281144</v>
      </c>
      <c r="FT331" s="54">
        <v>-0.006464773606307846</v>
      </c>
      <c r="FU331" s="54">
        <v>-0.0070250071306014236</v>
      </c>
      <c r="FV331" s="54">
        <v>-0.007583970724035509</v>
      </c>
      <c r="FW331" s="54">
        <v>-0.008141669916699247</v>
      </c>
      <c r="FX331" s="54">
        <v>-0.00869811020320166</v>
      </c>
      <c r="FY331" s="54">
        <v>-0.009253297042976135</v>
      </c>
      <c r="FZ331" s="54">
        <v>-0.009807235860577954</v>
      </c>
      <c r="GA331" s="54">
        <v>-0.010359932045982161</v>
      </c>
      <c r="GB331" s="54">
        <v>-0.010911390954878001</v>
      </c>
      <c r="GC331" s="54">
        <v>-0.011461617908956483</v>
      </c>
      <c r="GD331" s="54">
        <v>-0.0120106181962001</v>
      </c>
      <c r="GE331" s="54">
        <v>-0.01255839683717537</v>
      </c>
      <c r="GF331" s="54">
        <v>-0.01310495947029995</v>
      </c>
      <c r="GG331" s="54">
        <v>-0.013650311092891863</v>
      </c>
      <c r="GH331" s="54">
        <v>-0.014194456860002647</v>
      </c>
      <c r="GI331" s="54">
        <v>-0.014737401894307268</v>
      </c>
      <c r="GJ331" s="54">
        <v>-0.01527915128637382</v>
      </c>
      <c r="GK331" s="54">
        <v>-0.01581971009492752</v>
      </c>
      <c r="GL331" s="54">
        <v>-0.016359083347115295</v>
      </c>
      <c r="GM331" s="54">
        <v>-0.01689727603876469</v>
      </c>
      <c r="GN331" s="54">
        <v>-0.01743429313464233</v>
      </c>
      <c r="GO331" s="54">
        <v>-0.017970139568708576</v>
      </c>
      <c r="GP331" s="54">
        <v>-0.01850482024436917</v>
      </c>
      <c r="GQ331" s="54">
        <v>-0.019038340034727055</v>
      </c>
      <c r="GR331" s="54">
        <v>-0.0195707037828272</v>
      </c>
      <c r="GS331" s="54">
        <v>-0.020101916301902587</v>
      </c>
      <c r="GT331" s="54">
        <v>-0.020631982375615993</v>
      </c>
      <c r="GU331" s="54">
        <v>-0.021160906758301217</v>
      </c>
      <c r="GV331" s="54">
        <v>-0.021688694175197996</v>
      </c>
      <c r="GW331" s="54">
        <v>-0.022215349322689943</v>
      </c>
      <c r="GX331" s="54">
        <v>-0.02274087686853446</v>
      </c>
      <c r="GY331" s="54">
        <v>-0.023265281452094416</v>
      </c>
      <c r="GZ331" s="54">
        <v>-0.023788567684567056</v>
      </c>
      <c r="HA331" s="54">
        <v>-0.024310740149207977</v>
      </c>
      <c r="HB331" s="54">
        <v>-0.02483180340155563</v>
      </c>
      <c r="HC331" s="54">
        <v>-0.025351761969653032</v>
      </c>
      <c r="HD331" s="54">
        <v>-0.025870620354265322</v>
      </c>
      <c r="HE331" s="54">
        <v>-0.026388383029098853</v>
      </c>
      <c r="HF331" s="54">
        <v>-0.026905054441013862</v>
      </c>
      <c r="HG331" s="54">
        <v>-0.02742063901023855</v>
      </c>
      <c r="HH331" s="54">
        <v>-0.027935141130579783</v>
      </c>
      <c r="HI331" s="54">
        <v>-0.028448565169630523</v>
      </c>
      <c r="HJ331" s="54">
        <v>-0.028960915468976767</v>
      </c>
      <c r="HK331" s="54">
        <v>-0.029472196344402762</v>
      </c>
      <c r="HL331" s="54">
        <v>-0.029982412086092015</v>
      </c>
      <c r="HM331" s="54">
        <v>-0.030491566958828986</v>
      </c>
      <c r="HN331" s="54">
        <v>-0.03099966520219779</v>
      </c>
      <c r="HO331" s="54">
        <v>-0.031506711030778047</v>
      </c>
      <c r="HP331" s="54">
        <v>-0.03201270863433941</v>
      </c>
      <c r="HQ331" s="54">
        <v>-0.03251766217803533</v>
      </c>
      <c r="HR331" s="54">
        <v>-0.033021575802593135</v>
      </c>
      <c r="HS331" s="54">
        <v>-0.03352445362450385</v>
      </c>
      <c r="HT331" s="54">
        <v>-0.03402629973620921</v>
      </c>
      <c r="HU331" s="54">
        <v>-0.03452711820628792</v>
      </c>
      <c r="HV331" s="54">
        <v>-0.03502691307963696</v>
      </c>
      <c r="HW331" s="54">
        <v>-0.03552568837765689</v>
      </c>
      <c r="HX331" s="54">
        <v>-0.03602344809843001</v>
      </c>
      <c r="HY331" s="54">
        <v>-0.03652019621689934</v>
      </c>
      <c r="HZ331" s="54">
        <v>-0.03701593668504571</v>
      </c>
      <c r="IA331" s="54">
        <v>-0.037510673432062006</v>
      </c>
      <c r="IB331" s="54">
        <v>-0.038004410364528535</v>
      </c>
      <c r="IC331" s="54">
        <v>-0.03849715136658297</v>
      </c>
      <c r="ID331" s="54">
        <v>-0.03898890030009126</v>
      </c>
      <c r="IE331" s="54">
        <v>-0.039479661004817326</v>
      </c>
      <c r="IF331" s="54">
        <v>-0.03996943729858793</v>
      </c>
      <c r="IG331" s="54">
        <v>-0.04045823297746079</v>
      </c>
      <c r="IH331" s="54">
        <v>-0.0409460518158852</v>
      </c>
    </row>
    <row r="346" ht="12.75">
      <c r="A346" s="45" t="s">
        <v>157</v>
      </c>
    </row>
    <row r="347" ht="12.75">
      <c r="A347" s="1" t="s">
        <v>158</v>
      </c>
    </row>
    <row r="348" ht="12.75">
      <c r="A348" s="1" t="s">
        <v>159</v>
      </c>
    </row>
    <row r="349" ht="12.75">
      <c r="A349" s="1" t="s">
        <v>160</v>
      </c>
    </row>
    <row r="351" spans="1:2" ht="12.75">
      <c r="A351" s="22" t="s">
        <v>161</v>
      </c>
      <c r="B351" s="11">
        <f>IRR({200,-100,-132},)</f>
        <v>0.09999999999884852</v>
      </c>
    </row>
    <row r="353" ht="12.75">
      <c r="A353" s="1" t="s">
        <v>162</v>
      </c>
    </row>
    <row r="354" spans="1:241" ht="12.75">
      <c r="A354" s="22" t="s">
        <v>163</v>
      </c>
      <c r="B354">
        <v>1</v>
      </c>
      <c r="C354">
        <v>2</v>
      </c>
      <c r="D354">
        <v>3</v>
      </c>
      <c r="E354">
        <v>4</v>
      </c>
      <c r="F354">
        <v>5</v>
      </c>
      <c r="G354">
        <v>6</v>
      </c>
      <c r="H354">
        <v>7</v>
      </c>
      <c r="I354">
        <v>8</v>
      </c>
      <c r="J354">
        <v>9</v>
      </c>
      <c r="K354">
        <v>10</v>
      </c>
      <c r="L354">
        <v>11</v>
      </c>
      <c r="M354">
        <v>12</v>
      </c>
      <c r="N354">
        <v>13</v>
      </c>
      <c r="O354">
        <v>14</v>
      </c>
      <c r="P354">
        <v>15</v>
      </c>
      <c r="Q354">
        <v>16</v>
      </c>
      <c r="R354">
        <v>17</v>
      </c>
      <c r="S354">
        <v>18</v>
      </c>
      <c r="T354">
        <v>19</v>
      </c>
      <c r="U354">
        <v>20</v>
      </c>
      <c r="V354">
        <v>21</v>
      </c>
      <c r="W354">
        <v>22</v>
      </c>
      <c r="X354">
        <v>23</v>
      </c>
      <c r="Y354">
        <v>24</v>
      </c>
      <c r="Z354">
        <v>25</v>
      </c>
      <c r="AA354">
        <v>26</v>
      </c>
      <c r="AB354">
        <v>27</v>
      </c>
      <c r="AC354">
        <v>28</v>
      </c>
      <c r="AD354">
        <v>29</v>
      </c>
      <c r="AE354">
        <v>30</v>
      </c>
      <c r="AF354">
        <v>31</v>
      </c>
      <c r="AG354">
        <v>32</v>
      </c>
      <c r="AH354">
        <v>33</v>
      </c>
      <c r="AI354">
        <v>34</v>
      </c>
      <c r="AJ354">
        <v>35</v>
      </c>
      <c r="AK354">
        <v>36</v>
      </c>
      <c r="AL354">
        <v>37</v>
      </c>
      <c r="AM354">
        <v>38</v>
      </c>
      <c r="AN354">
        <v>39</v>
      </c>
      <c r="AO354">
        <v>40</v>
      </c>
      <c r="AP354">
        <v>41</v>
      </c>
      <c r="AQ354">
        <v>42</v>
      </c>
      <c r="AR354">
        <v>43</v>
      </c>
      <c r="AS354">
        <v>44</v>
      </c>
      <c r="AT354">
        <v>45</v>
      </c>
      <c r="AU354">
        <v>46</v>
      </c>
      <c r="AV354">
        <v>47</v>
      </c>
      <c r="AW354">
        <v>48</v>
      </c>
      <c r="AX354">
        <v>49</v>
      </c>
      <c r="AY354">
        <v>50</v>
      </c>
      <c r="AZ354">
        <v>51</v>
      </c>
      <c r="BA354">
        <v>52</v>
      </c>
      <c r="BB354">
        <v>53</v>
      </c>
      <c r="BC354">
        <v>54</v>
      </c>
      <c r="BD354">
        <v>55</v>
      </c>
      <c r="BE354">
        <v>56</v>
      </c>
      <c r="BF354">
        <v>57</v>
      </c>
      <c r="BG354">
        <v>58</v>
      </c>
      <c r="BH354">
        <v>59</v>
      </c>
      <c r="BI354">
        <v>60</v>
      </c>
      <c r="BJ354">
        <v>61</v>
      </c>
      <c r="BK354">
        <v>62</v>
      </c>
      <c r="BL354">
        <v>63</v>
      </c>
      <c r="BM354">
        <v>64</v>
      </c>
      <c r="BN354">
        <v>65</v>
      </c>
      <c r="BO354">
        <v>66</v>
      </c>
      <c r="BP354">
        <v>67</v>
      </c>
      <c r="BQ354">
        <v>68</v>
      </c>
      <c r="BR354">
        <v>69</v>
      </c>
      <c r="BS354">
        <v>70</v>
      </c>
      <c r="BT354">
        <v>71</v>
      </c>
      <c r="BU354">
        <v>72</v>
      </c>
      <c r="BV354">
        <v>73</v>
      </c>
      <c r="BW354">
        <v>74</v>
      </c>
      <c r="BX354">
        <v>75</v>
      </c>
      <c r="BY354">
        <v>76</v>
      </c>
      <c r="BZ354">
        <v>77</v>
      </c>
      <c r="CA354">
        <v>78</v>
      </c>
      <c r="CB354">
        <v>79</v>
      </c>
      <c r="CC354">
        <v>80</v>
      </c>
      <c r="CD354">
        <v>81</v>
      </c>
      <c r="CE354">
        <v>82</v>
      </c>
      <c r="CF354">
        <v>83</v>
      </c>
      <c r="CG354">
        <v>84</v>
      </c>
      <c r="CH354">
        <v>85</v>
      </c>
      <c r="CI354">
        <v>86</v>
      </c>
      <c r="CJ354">
        <v>87</v>
      </c>
      <c r="CK354">
        <v>88</v>
      </c>
      <c r="CL354">
        <v>89</v>
      </c>
      <c r="CM354">
        <v>90</v>
      </c>
      <c r="CN354">
        <v>91</v>
      </c>
      <c r="CO354">
        <v>92</v>
      </c>
      <c r="CP354">
        <v>93</v>
      </c>
      <c r="CQ354">
        <v>94</v>
      </c>
      <c r="CR354">
        <v>95</v>
      </c>
      <c r="CS354">
        <v>96</v>
      </c>
      <c r="CT354">
        <v>97</v>
      </c>
      <c r="CU354">
        <v>98</v>
      </c>
      <c r="CV354">
        <v>99</v>
      </c>
      <c r="CW354">
        <v>100</v>
      </c>
      <c r="CX354">
        <v>101</v>
      </c>
      <c r="CY354">
        <v>102</v>
      </c>
      <c r="CZ354">
        <v>103</v>
      </c>
      <c r="DA354">
        <v>104</v>
      </c>
      <c r="DB354">
        <v>105</v>
      </c>
      <c r="DC354">
        <v>106</v>
      </c>
      <c r="DD354">
        <v>107</v>
      </c>
      <c r="DE354">
        <v>108</v>
      </c>
      <c r="DF354">
        <v>109</v>
      </c>
      <c r="DG354">
        <v>110</v>
      </c>
      <c r="DH354">
        <v>111</v>
      </c>
      <c r="DI354">
        <v>112</v>
      </c>
      <c r="DJ354">
        <v>113</v>
      </c>
      <c r="DK354">
        <v>114</v>
      </c>
      <c r="DL354">
        <v>115</v>
      </c>
      <c r="DM354">
        <v>116</v>
      </c>
      <c r="DN354">
        <v>117</v>
      </c>
      <c r="DO354">
        <v>118</v>
      </c>
      <c r="DP354">
        <v>119</v>
      </c>
      <c r="DQ354">
        <v>120</v>
      </c>
      <c r="DR354">
        <v>121</v>
      </c>
      <c r="DS354">
        <v>122</v>
      </c>
      <c r="DT354">
        <v>123</v>
      </c>
      <c r="DU354">
        <v>124</v>
      </c>
      <c r="DV354">
        <v>125</v>
      </c>
      <c r="DW354">
        <v>126</v>
      </c>
      <c r="DX354">
        <v>127</v>
      </c>
      <c r="DY354">
        <v>128</v>
      </c>
      <c r="DZ354">
        <v>129</v>
      </c>
      <c r="EA354">
        <v>130</v>
      </c>
      <c r="EB354">
        <v>131</v>
      </c>
      <c r="EC354">
        <v>132</v>
      </c>
      <c r="ED354">
        <v>133</v>
      </c>
      <c r="EE354">
        <v>134</v>
      </c>
      <c r="EF354">
        <v>135</v>
      </c>
      <c r="EG354">
        <v>136</v>
      </c>
      <c r="EH354">
        <v>137</v>
      </c>
      <c r="EI354">
        <v>138</v>
      </c>
      <c r="EJ354">
        <v>139</v>
      </c>
      <c r="EK354">
        <v>140</v>
      </c>
      <c r="EL354">
        <v>141</v>
      </c>
      <c r="EM354">
        <v>142</v>
      </c>
      <c r="EN354">
        <v>143</v>
      </c>
      <c r="EO354">
        <v>144</v>
      </c>
      <c r="EP354">
        <v>145</v>
      </c>
      <c r="EQ354">
        <v>146</v>
      </c>
      <c r="ER354">
        <v>147</v>
      </c>
      <c r="ES354">
        <v>148</v>
      </c>
      <c r="ET354">
        <v>149</v>
      </c>
      <c r="EU354">
        <v>150</v>
      </c>
      <c r="EV354">
        <v>151</v>
      </c>
      <c r="EW354">
        <v>152</v>
      </c>
      <c r="EX354">
        <v>153</v>
      </c>
      <c r="EY354">
        <v>154</v>
      </c>
      <c r="EZ354">
        <v>155</v>
      </c>
      <c r="FA354">
        <v>156</v>
      </c>
      <c r="FB354">
        <v>157</v>
      </c>
      <c r="FC354">
        <v>158</v>
      </c>
      <c r="FD354">
        <v>159</v>
      </c>
      <c r="FE354">
        <v>160</v>
      </c>
      <c r="FF354">
        <v>161</v>
      </c>
      <c r="FG354">
        <v>162</v>
      </c>
      <c r="FH354">
        <v>163</v>
      </c>
      <c r="FI354">
        <v>164</v>
      </c>
      <c r="FJ354">
        <v>165</v>
      </c>
      <c r="FK354">
        <v>166</v>
      </c>
      <c r="FL354">
        <v>167</v>
      </c>
      <c r="FM354">
        <v>168</v>
      </c>
      <c r="FN354">
        <v>169</v>
      </c>
      <c r="FO354">
        <v>170</v>
      </c>
      <c r="FP354">
        <v>171</v>
      </c>
      <c r="FQ354">
        <v>172</v>
      </c>
      <c r="FR354">
        <v>173</v>
      </c>
      <c r="FS354">
        <v>174</v>
      </c>
      <c r="FT354">
        <v>175</v>
      </c>
      <c r="FU354">
        <v>176</v>
      </c>
      <c r="FV354">
        <v>177</v>
      </c>
      <c r="FW354">
        <v>178</v>
      </c>
      <c r="FX354">
        <v>179</v>
      </c>
      <c r="FY354">
        <v>180</v>
      </c>
      <c r="FZ354">
        <v>181</v>
      </c>
      <c r="GA354">
        <v>182</v>
      </c>
      <c r="GB354">
        <v>183</v>
      </c>
      <c r="GC354">
        <v>184</v>
      </c>
      <c r="GD354">
        <v>185</v>
      </c>
      <c r="GE354">
        <v>186</v>
      </c>
      <c r="GF354">
        <v>187</v>
      </c>
      <c r="GG354">
        <v>188</v>
      </c>
      <c r="GH354">
        <v>189</v>
      </c>
      <c r="GI354">
        <v>190</v>
      </c>
      <c r="GJ354">
        <v>191</v>
      </c>
      <c r="GK354">
        <v>192</v>
      </c>
      <c r="GL354">
        <v>193</v>
      </c>
      <c r="GM354">
        <v>194</v>
      </c>
      <c r="GN354">
        <v>195</v>
      </c>
      <c r="GO354">
        <v>196</v>
      </c>
      <c r="GP354">
        <v>197</v>
      </c>
      <c r="GQ354">
        <v>198</v>
      </c>
      <c r="GR354">
        <v>199</v>
      </c>
      <c r="GS354">
        <v>200</v>
      </c>
      <c r="GT354">
        <v>201</v>
      </c>
      <c r="GU354">
        <v>202</v>
      </c>
      <c r="GV354">
        <v>203</v>
      </c>
      <c r="GW354">
        <v>204</v>
      </c>
      <c r="GX354">
        <v>205</v>
      </c>
      <c r="GY354">
        <v>206</v>
      </c>
      <c r="GZ354">
        <v>207</v>
      </c>
      <c r="HA354">
        <v>208</v>
      </c>
      <c r="HB354">
        <v>209</v>
      </c>
      <c r="HC354">
        <v>210</v>
      </c>
      <c r="HD354">
        <v>211</v>
      </c>
      <c r="HE354">
        <v>212</v>
      </c>
      <c r="HF354">
        <v>213</v>
      </c>
      <c r="HG354">
        <v>214</v>
      </c>
      <c r="HH354">
        <v>215</v>
      </c>
      <c r="HI354">
        <v>216</v>
      </c>
      <c r="HJ354">
        <v>217</v>
      </c>
      <c r="HK354">
        <v>218</v>
      </c>
      <c r="HL354">
        <v>219</v>
      </c>
      <c r="HM354">
        <v>220</v>
      </c>
      <c r="HN354">
        <v>221</v>
      </c>
      <c r="HO354">
        <v>222</v>
      </c>
      <c r="HP354">
        <v>223</v>
      </c>
      <c r="HQ354">
        <v>224</v>
      </c>
      <c r="HR354">
        <v>225</v>
      </c>
      <c r="HS354">
        <v>226</v>
      </c>
      <c r="HT354">
        <v>227</v>
      </c>
      <c r="HU354">
        <v>228</v>
      </c>
      <c r="HV354">
        <v>229</v>
      </c>
      <c r="HW354">
        <v>230</v>
      </c>
      <c r="HX354">
        <v>231</v>
      </c>
      <c r="HY354">
        <v>232</v>
      </c>
      <c r="HZ354">
        <v>233</v>
      </c>
      <c r="IA354">
        <v>234</v>
      </c>
      <c r="IB354">
        <v>235</v>
      </c>
      <c r="IC354">
        <v>236</v>
      </c>
      <c r="ID354">
        <v>237</v>
      </c>
      <c r="IE354">
        <v>238</v>
      </c>
      <c r="IF354">
        <v>239</v>
      </c>
      <c r="IG354">
        <v>240</v>
      </c>
    </row>
    <row r="355" spans="1:241" ht="12.75">
      <c r="A355" s="22" t="s">
        <v>164</v>
      </c>
      <c r="B355" s="69">
        <v>-200</v>
      </c>
      <c r="C355" s="69">
        <v>-200</v>
      </c>
      <c r="D355" s="69">
        <v>-200</v>
      </c>
      <c r="E355" s="69">
        <v>-200</v>
      </c>
      <c r="F355" s="69">
        <v>-200</v>
      </c>
      <c r="G355" s="69">
        <v>-200</v>
      </c>
      <c r="H355" s="69">
        <v>-200</v>
      </c>
      <c r="I355" s="69">
        <v>-200</v>
      </c>
      <c r="J355" s="69">
        <v>-200</v>
      </c>
      <c r="K355" s="69">
        <v>-200</v>
      </c>
      <c r="L355" s="69">
        <v>-200</v>
      </c>
      <c r="M355" s="69">
        <v>-200</v>
      </c>
      <c r="N355" s="69">
        <v>-200</v>
      </c>
      <c r="O355" s="69">
        <v>-200</v>
      </c>
      <c r="P355" s="69">
        <v>-200</v>
      </c>
      <c r="Q355" s="69">
        <v>-200</v>
      </c>
      <c r="R355" s="69">
        <v>-200</v>
      </c>
      <c r="S355" s="69">
        <v>-200</v>
      </c>
      <c r="T355" s="69">
        <v>-200</v>
      </c>
      <c r="U355" s="69">
        <v>-200</v>
      </c>
      <c r="V355" s="69">
        <v>-200</v>
      </c>
      <c r="W355" s="69">
        <v>-200</v>
      </c>
      <c r="X355" s="69">
        <v>-200</v>
      </c>
      <c r="Y355" s="69">
        <v>-200</v>
      </c>
      <c r="Z355" s="69">
        <v>-200</v>
      </c>
      <c r="AA355" s="69">
        <v>-200</v>
      </c>
      <c r="AB355" s="69">
        <v>-200</v>
      </c>
      <c r="AC355" s="69">
        <v>-200</v>
      </c>
      <c r="AD355" s="69">
        <v>-200</v>
      </c>
      <c r="AE355" s="69">
        <v>-200</v>
      </c>
      <c r="AF355" s="69">
        <v>-200</v>
      </c>
      <c r="AG355" s="69">
        <v>-200</v>
      </c>
      <c r="AH355" s="69">
        <v>-200</v>
      </c>
      <c r="AI355" s="69">
        <v>-200</v>
      </c>
      <c r="AJ355" s="69">
        <v>-200</v>
      </c>
      <c r="AK355" s="69">
        <v>-200</v>
      </c>
      <c r="AL355" s="69">
        <v>-200</v>
      </c>
      <c r="AM355" s="69">
        <v>-200</v>
      </c>
      <c r="AN355" s="69">
        <v>-200</v>
      </c>
      <c r="AO355" s="69">
        <v>-200</v>
      </c>
      <c r="AP355" s="69">
        <v>-200</v>
      </c>
      <c r="AQ355" s="69">
        <v>-200</v>
      </c>
      <c r="AR355" s="69">
        <v>-200</v>
      </c>
      <c r="AS355" s="69">
        <v>-200</v>
      </c>
      <c r="AT355" s="69">
        <v>-200</v>
      </c>
      <c r="AU355" s="69">
        <v>-200</v>
      </c>
      <c r="AV355" s="69">
        <v>-200</v>
      </c>
      <c r="AW355" s="69">
        <v>-200</v>
      </c>
      <c r="AX355" s="69">
        <v>-200</v>
      </c>
      <c r="AY355" s="69">
        <v>-200</v>
      </c>
      <c r="AZ355" s="69">
        <v>-200</v>
      </c>
      <c r="BA355" s="69">
        <v>-200</v>
      </c>
      <c r="BB355" s="69">
        <v>-200</v>
      </c>
      <c r="BC355" s="69">
        <v>-200</v>
      </c>
      <c r="BD355" s="69">
        <v>-200</v>
      </c>
      <c r="BE355" s="69">
        <v>-200</v>
      </c>
      <c r="BF355" s="69">
        <v>-200</v>
      </c>
      <c r="BG355" s="69">
        <v>-200</v>
      </c>
      <c r="BH355" s="69">
        <v>-200</v>
      </c>
      <c r="BI355" s="69">
        <v>-200</v>
      </c>
      <c r="BJ355" s="69">
        <v>-200</v>
      </c>
      <c r="BK355" s="69">
        <v>-200</v>
      </c>
      <c r="BL355" s="69">
        <v>-200</v>
      </c>
      <c r="BM355" s="69">
        <v>-200</v>
      </c>
      <c r="BN355" s="69">
        <v>-200</v>
      </c>
      <c r="BO355" s="69">
        <v>-200</v>
      </c>
      <c r="BP355" s="69">
        <v>-200</v>
      </c>
      <c r="BQ355" s="69">
        <v>-200</v>
      </c>
      <c r="BR355" s="69">
        <v>-200</v>
      </c>
      <c r="BS355" s="69">
        <v>-200</v>
      </c>
      <c r="BT355" s="69">
        <v>-200</v>
      </c>
      <c r="BU355" s="69">
        <v>-200</v>
      </c>
      <c r="BV355" s="69">
        <v>-200</v>
      </c>
      <c r="BW355" s="69">
        <v>-200</v>
      </c>
      <c r="BX355" s="69">
        <v>-200</v>
      </c>
      <c r="BY355" s="69">
        <v>-200</v>
      </c>
      <c r="BZ355" s="69">
        <v>-200</v>
      </c>
      <c r="CA355" s="69">
        <v>-200</v>
      </c>
      <c r="CB355" s="69">
        <v>-200</v>
      </c>
      <c r="CC355" s="69">
        <v>-200</v>
      </c>
      <c r="CD355" s="69">
        <v>-200</v>
      </c>
      <c r="CE355" s="69">
        <v>-200</v>
      </c>
      <c r="CF355" s="69">
        <v>-200</v>
      </c>
      <c r="CG355" s="69">
        <v>-200</v>
      </c>
      <c r="CH355" s="69">
        <v>-200</v>
      </c>
      <c r="CI355" s="69">
        <v>-200</v>
      </c>
      <c r="CJ355" s="69">
        <v>-200</v>
      </c>
      <c r="CK355" s="69">
        <v>-200</v>
      </c>
      <c r="CL355" s="69">
        <v>-200</v>
      </c>
      <c r="CM355" s="69">
        <v>-200</v>
      </c>
      <c r="CN355" s="69">
        <v>-200</v>
      </c>
      <c r="CO355" s="69">
        <v>-200</v>
      </c>
      <c r="CP355" s="69">
        <v>-200</v>
      </c>
      <c r="CQ355" s="69">
        <v>-200</v>
      </c>
      <c r="CR355" s="69">
        <v>-200</v>
      </c>
      <c r="CS355" s="69">
        <v>-200</v>
      </c>
      <c r="CT355" s="69">
        <v>-200</v>
      </c>
      <c r="CU355" s="69">
        <v>-200</v>
      </c>
      <c r="CV355" s="69">
        <v>-200</v>
      </c>
      <c r="CW355" s="69">
        <v>-200</v>
      </c>
      <c r="CX355" s="69">
        <v>-200</v>
      </c>
      <c r="CY355" s="69">
        <v>-200</v>
      </c>
      <c r="CZ355" s="69">
        <v>-200</v>
      </c>
      <c r="DA355" s="69">
        <v>-200</v>
      </c>
      <c r="DB355" s="69">
        <v>-200</v>
      </c>
      <c r="DC355" s="69">
        <v>-200</v>
      </c>
      <c r="DD355" s="69">
        <v>-200</v>
      </c>
      <c r="DE355" s="69">
        <v>-200</v>
      </c>
      <c r="DF355" s="69">
        <v>-200</v>
      </c>
      <c r="DG355" s="69">
        <v>-200</v>
      </c>
      <c r="DH355" s="69">
        <v>-200</v>
      </c>
      <c r="DI355" s="69">
        <v>-200</v>
      </c>
      <c r="DJ355" s="69">
        <v>-200</v>
      </c>
      <c r="DK355" s="69">
        <v>-200</v>
      </c>
      <c r="DL355" s="69">
        <v>-200</v>
      </c>
      <c r="DM355" s="69">
        <v>-200</v>
      </c>
      <c r="DN355" s="69">
        <v>-200</v>
      </c>
      <c r="DO355" s="69">
        <v>-200</v>
      </c>
      <c r="DP355" s="69">
        <v>-200</v>
      </c>
      <c r="DQ355" s="69">
        <v>-200</v>
      </c>
      <c r="DR355" s="69">
        <v>-200</v>
      </c>
      <c r="DS355" s="69">
        <v>-200</v>
      </c>
      <c r="DT355" s="69">
        <v>-200</v>
      </c>
      <c r="DU355" s="69">
        <v>-200</v>
      </c>
      <c r="DV355" s="69">
        <v>-200</v>
      </c>
      <c r="DW355" s="69">
        <v>-200</v>
      </c>
      <c r="DX355" s="69">
        <v>-200</v>
      </c>
      <c r="DY355" s="69">
        <v>-200</v>
      </c>
      <c r="DZ355" s="69">
        <v>-200</v>
      </c>
      <c r="EA355" s="69">
        <v>-200</v>
      </c>
      <c r="EB355" s="69">
        <v>-200</v>
      </c>
      <c r="EC355" s="69">
        <v>-200</v>
      </c>
      <c r="ED355" s="69">
        <v>-200</v>
      </c>
      <c r="EE355" s="69">
        <v>-200</v>
      </c>
      <c r="EF355" s="69">
        <v>-200</v>
      </c>
      <c r="EG355" s="69">
        <v>-200</v>
      </c>
      <c r="EH355" s="69">
        <v>-200</v>
      </c>
      <c r="EI355" s="69">
        <v>-200</v>
      </c>
      <c r="EJ355" s="69">
        <v>-200</v>
      </c>
      <c r="EK355" s="69">
        <v>-200</v>
      </c>
      <c r="EL355" s="69">
        <v>-200</v>
      </c>
      <c r="EM355" s="69">
        <v>-200</v>
      </c>
      <c r="EN355" s="69">
        <v>-200</v>
      </c>
      <c r="EO355" s="69">
        <v>-200</v>
      </c>
      <c r="EP355" s="69">
        <v>-200</v>
      </c>
      <c r="EQ355" s="69">
        <v>-200</v>
      </c>
      <c r="ER355" s="69">
        <v>-200</v>
      </c>
      <c r="ES355" s="69">
        <v>-200</v>
      </c>
      <c r="ET355" s="69">
        <v>-200</v>
      </c>
      <c r="EU355" s="69">
        <v>-200</v>
      </c>
      <c r="EV355" s="69">
        <v>-200</v>
      </c>
      <c r="EW355" s="69">
        <v>-200</v>
      </c>
      <c r="EX355" s="69">
        <v>-200</v>
      </c>
      <c r="EY355" s="69">
        <v>-200</v>
      </c>
      <c r="EZ355" s="69">
        <v>-200</v>
      </c>
      <c r="FA355" s="69">
        <v>-200</v>
      </c>
      <c r="FB355" s="69">
        <v>-200</v>
      </c>
      <c r="FC355" s="69">
        <v>-200</v>
      </c>
      <c r="FD355" s="69">
        <v>-200</v>
      </c>
      <c r="FE355" s="69">
        <v>-200</v>
      </c>
      <c r="FF355" s="69">
        <v>-200</v>
      </c>
      <c r="FG355" s="69">
        <v>-200</v>
      </c>
      <c r="FH355" s="69">
        <v>-200</v>
      </c>
      <c r="FI355" s="69">
        <v>-200</v>
      </c>
      <c r="FJ355" s="69">
        <v>-200</v>
      </c>
      <c r="FK355" s="69">
        <v>-200</v>
      </c>
      <c r="FL355" s="69">
        <v>-200</v>
      </c>
      <c r="FM355" s="69">
        <v>-200</v>
      </c>
      <c r="FN355" s="69">
        <v>-200</v>
      </c>
      <c r="FO355" s="69">
        <v>-200</v>
      </c>
      <c r="FP355" s="69">
        <v>-200</v>
      </c>
      <c r="FQ355" s="69">
        <v>-200</v>
      </c>
      <c r="FR355" s="69">
        <v>-200</v>
      </c>
      <c r="FS355" s="69">
        <v>-200</v>
      </c>
      <c r="FT355" s="69">
        <v>-200</v>
      </c>
      <c r="FU355" s="69">
        <v>-200</v>
      </c>
      <c r="FV355" s="69">
        <v>-200</v>
      </c>
      <c r="FW355" s="69">
        <v>-200</v>
      </c>
      <c r="FX355" s="69">
        <v>-200</v>
      </c>
      <c r="FY355" s="69">
        <v>-200</v>
      </c>
      <c r="FZ355" s="69">
        <v>-200</v>
      </c>
      <c r="GA355" s="69">
        <v>-200</v>
      </c>
      <c r="GB355" s="69">
        <v>-200</v>
      </c>
      <c r="GC355" s="69">
        <v>-200</v>
      </c>
      <c r="GD355" s="69">
        <v>-200</v>
      </c>
      <c r="GE355" s="69">
        <v>-200</v>
      </c>
      <c r="GF355" s="69">
        <v>-200</v>
      </c>
      <c r="GG355" s="69">
        <v>-200</v>
      </c>
      <c r="GH355" s="69">
        <v>-200</v>
      </c>
      <c r="GI355" s="69">
        <v>-200</v>
      </c>
      <c r="GJ355" s="69">
        <v>-200</v>
      </c>
      <c r="GK355" s="69">
        <v>-200</v>
      </c>
      <c r="GL355" s="69">
        <v>-200</v>
      </c>
      <c r="GM355" s="69">
        <v>-200</v>
      </c>
      <c r="GN355" s="69">
        <v>-200</v>
      </c>
      <c r="GO355" s="69">
        <v>-200</v>
      </c>
      <c r="GP355" s="69">
        <v>-200</v>
      </c>
      <c r="GQ355" s="69">
        <v>-200</v>
      </c>
      <c r="GR355" s="69">
        <v>-200</v>
      </c>
      <c r="GS355" s="69">
        <v>-200</v>
      </c>
      <c r="GT355" s="69">
        <v>-200</v>
      </c>
      <c r="GU355" s="69">
        <v>-200</v>
      </c>
      <c r="GV355" s="69">
        <v>-200</v>
      </c>
      <c r="GW355" s="69">
        <v>-200</v>
      </c>
      <c r="GX355" s="69">
        <v>-200</v>
      </c>
      <c r="GY355" s="69">
        <v>-200</v>
      </c>
      <c r="GZ355" s="69">
        <v>-200</v>
      </c>
      <c r="HA355" s="69">
        <v>-200</v>
      </c>
      <c r="HB355" s="69">
        <v>-200</v>
      </c>
      <c r="HC355" s="69">
        <v>-200</v>
      </c>
      <c r="HD355" s="69">
        <v>-200</v>
      </c>
      <c r="HE355" s="69">
        <v>-200</v>
      </c>
      <c r="HF355" s="69">
        <v>-200</v>
      </c>
      <c r="HG355" s="69">
        <v>-200</v>
      </c>
      <c r="HH355" s="69">
        <v>-200</v>
      </c>
      <c r="HI355" s="69">
        <v>-200</v>
      </c>
      <c r="HJ355" s="69">
        <v>-200</v>
      </c>
      <c r="HK355" s="69">
        <v>-200</v>
      </c>
      <c r="HL355" s="69">
        <v>-200</v>
      </c>
      <c r="HM355" s="69">
        <v>-200</v>
      </c>
      <c r="HN355" s="69">
        <v>-200</v>
      </c>
      <c r="HO355" s="69">
        <v>-200</v>
      </c>
      <c r="HP355" s="69">
        <v>-200</v>
      </c>
      <c r="HQ355" s="69">
        <v>-200</v>
      </c>
      <c r="HR355" s="69">
        <v>-200</v>
      </c>
      <c r="HS355" s="69">
        <v>-200</v>
      </c>
      <c r="HT355" s="69">
        <v>-200</v>
      </c>
      <c r="HU355" s="69">
        <v>-200</v>
      </c>
      <c r="HV355" s="69">
        <v>-200</v>
      </c>
      <c r="HW355" s="69">
        <v>-200</v>
      </c>
      <c r="HX355" s="69">
        <v>-200</v>
      </c>
      <c r="HY355" s="69">
        <v>-200</v>
      </c>
      <c r="HZ355" s="69">
        <v>-200</v>
      </c>
      <c r="IA355" s="69">
        <v>-200</v>
      </c>
      <c r="IB355" s="69">
        <v>-200</v>
      </c>
      <c r="IC355" s="69">
        <v>-200</v>
      </c>
      <c r="ID355" s="69">
        <v>-200</v>
      </c>
      <c r="IE355" s="69">
        <v>-200</v>
      </c>
      <c r="IF355" s="69">
        <v>-200</v>
      </c>
      <c r="IG355" s="69">
        <v>-200</v>
      </c>
    </row>
    <row r="356" spans="1:242" ht="12.75">
      <c r="A356" s="23" t="s">
        <v>165</v>
      </c>
      <c r="B356" s="69">
        <v>100</v>
      </c>
      <c r="C356" s="69">
        <v>100</v>
      </c>
      <c r="D356" s="69">
        <v>100</v>
      </c>
      <c r="E356" s="69">
        <v>100</v>
      </c>
      <c r="F356" s="69">
        <v>100</v>
      </c>
      <c r="G356" s="69">
        <v>100</v>
      </c>
      <c r="H356" s="69">
        <v>100</v>
      </c>
      <c r="I356" s="69">
        <v>100</v>
      </c>
      <c r="J356" s="69">
        <v>100</v>
      </c>
      <c r="K356" s="69">
        <v>100</v>
      </c>
      <c r="L356" s="69">
        <v>100</v>
      </c>
      <c r="M356" s="69">
        <v>100</v>
      </c>
      <c r="N356" s="69">
        <v>100</v>
      </c>
      <c r="O356" s="69">
        <v>100</v>
      </c>
      <c r="P356" s="69">
        <v>100</v>
      </c>
      <c r="Q356" s="69">
        <v>100</v>
      </c>
      <c r="R356" s="69">
        <v>100</v>
      </c>
      <c r="S356" s="69">
        <v>100</v>
      </c>
      <c r="T356" s="69">
        <v>100</v>
      </c>
      <c r="U356" s="69">
        <v>100</v>
      </c>
      <c r="V356" s="69">
        <v>100</v>
      </c>
      <c r="W356" s="69">
        <v>100</v>
      </c>
      <c r="X356" s="69">
        <v>100</v>
      </c>
      <c r="Y356" s="69">
        <v>100</v>
      </c>
      <c r="Z356" s="69">
        <v>100</v>
      </c>
      <c r="AA356" s="69">
        <v>100</v>
      </c>
      <c r="AB356" s="69">
        <v>100</v>
      </c>
      <c r="AC356" s="69">
        <v>100</v>
      </c>
      <c r="AD356" s="69">
        <v>100</v>
      </c>
      <c r="AE356" s="69">
        <v>100</v>
      </c>
      <c r="AF356" s="69">
        <v>100</v>
      </c>
      <c r="AG356" s="69">
        <v>100</v>
      </c>
      <c r="AH356" s="69">
        <v>100</v>
      </c>
      <c r="AI356" s="69">
        <v>100</v>
      </c>
      <c r="AJ356" s="69">
        <v>100</v>
      </c>
      <c r="AK356" s="69">
        <v>100</v>
      </c>
      <c r="AL356" s="69">
        <v>100</v>
      </c>
      <c r="AM356" s="69">
        <v>100</v>
      </c>
      <c r="AN356" s="69">
        <v>100</v>
      </c>
      <c r="AO356" s="69">
        <v>100</v>
      </c>
      <c r="AP356" s="69">
        <v>100</v>
      </c>
      <c r="AQ356" s="69">
        <v>100</v>
      </c>
      <c r="AR356" s="69">
        <v>100</v>
      </c>
      <c r="AS356" s="69">
        <v>100</v>
      </c>
      <c r="AT356" s="69">
        <v>100</v>
      </c>
      <c r="AU356" s="69">
        <v>100</v>
      </c>
      <c r="AV356" s="69">
        <v>100</v>
      </c>
      <c r="AW356" s="69">
        <v>100</v>
      </c>
      <c r="AX356" s="69">
        <v>100</v>
      </c>
      <c r="AY356" s="69">
        <v>100</v>
      </c>
      <c r="AZ356" s="69">
        <v>100</v>
      </c>
      <c r="BA356" s="69">
        <v>100</v>
      </c>
      <c r="BB356" s="69">
        <v>100</v>
      </c>
      <c r="BC356" s="69">
        <v>100</v>
      </c>
      <c r="BD356" s="69">
        <v>100</v>
      </c>
      <c r="BE356" s="69">
        <v>100</v>
      </c>
      <c r="BF356" s="69">
        <v>100</v>
      </c>
      <c r="BG356" s="69">
        <v>100</v>
      </c>
      <c r="BH356" s="69">
        <v>100</v>
      </c>
      <c r="BI356" s="69">
        <v>100</v>
      </c>
      <c r="BJ356" s="69">
        <v>100</v>
      </c>
      <c r="BK356" s="69">
        <v>100</v>
      </c>
      <c r="BL356" s="69">
        <v>100</v>
      </c>
      <c r="BM356" s="69">
        <v>100</v>
      </c>
      <c r="BN356" s="69">
        <v>100</v>
      </c>
      <c r="BO356" s="69">
        <v>100</v>
      </c>
      <c r="BP356" s="69">
        <v>100</v>
      </c>
      <c r="BQ356" s="69">
        <v>100</v>
      </c>
      <c r="BR356" s="69">
        <v>100</v>
      </c>
      <c r="BS356" s="69">
        <v>100</v>
      </c>
      <c r="BT356" s="69">
        <v>100</v>
      </c>
      <c r="BU356" s="69">
        <v>100</v>
      </c>
      <c r="BV356" s="69">
        <v>100</v>
      </c>
      <c r="BW356" s="69">
        <v>100</v>
      </c>
      <c r="BX356" s="69">
        <v>100</v>
      </c>
      <c r="BY356" s="69">
        <v>100</v>
      </c>
      <c r="BZ356" s="69">
        <v>100</v>
      </c>
      <c r="CA356" s="69">
        <v>100</v>
      </c>
      <c r="CB356" s="69">
        <v>100</v>
      </c>
      <c r="CC356" s="69">
        <v>100</v>
      </c>
      <c r="CD356" s="69">
        <v>100</v>
      </c>
      <c r="CE356" s="69">
        <v>100</v>
      </c>
      <c r="CF356" s="69">
        <v>100</v>
      </c>
      <c r="CG356" s="69">
        <v>100</v>
      </c>
      <c r="CH356" s="69">
        <v>100</v>
      </c>
      <c r="CI356" s="69">
        <v>100</v>
      </c>
      <c r="CJ356" s="69">
        <v>100</v>
      </c>
      <c r="CK356" s="69">
        <v>100</v>
      </c>
      <c r="CL356" s="69">
        <v>100</v>
      </c>
      <c r="CM356" s="69">
        <v>100</v>
      </c>
      <c r="CN356" s="69">
        <v>100</v>
      </c>
      <c r="CO356" s="69">
        <v>100</v>
      </c>
      <c r="CP356" s="69">
        <v>100</v>
      </c>
      <c r="CQ356" s="69">
        <v>100</v>
      </c>
      <c r="CR356" s="69">
        <v>100</v>
      </c>
      <c r="CS356" s="69">
        <v>100</v>
      </c>
      <c r="CT356" s="69">
        <v>100</v>
      </c>
      <c r="CU356" s="69">
        <v>100</v>
      </c>
      <c r="CV356" s="69">
        <v>100</v>
      </c>
      <c r="CW356" s="69">
        <v>100</v>
      </c>
      <c r="CX356" s="69">
        <v>100</v>
      </c>
      <c r="CY356" s="69">
        <v>100</v>
      </c>
      <c r="CZ356" s="69">
        <v>100</v>
      </c>
      <c r="DA356" s="69">
        <v>100</v>
      </c>
      <c r="DB356" s="69">
        <v>100</v>
      </c>
      <c r="DC356" s="69">
        <v>100</v>
      </c>
      <c r="DD356" s="69">
        <v>100</v>
      </c>
      <c r="DE356" s="69">
        <v>100</v>
      </c>
      <c r="DF356" s="69">
        <v>100</v>
      </c>
      <c r="DG356" s="69">
        <v>100</v>
      </c>
      <c r="DH356" s="69">
        <v>100</v>
      </c>
      <c r="DI356" s="69">
        <v>100</v>
      </c>
      <c r="DJ356" s="69">
        <v>100</v>
      </c>
      <c r="DK356" s="69">
        <v>100</v>
      </c>
      <c r="DL356" s="69">
        <v>100</v>
      </c>
      <c r="DM356" s="69">
        <v>100</v>
      </c>
      <c r="DN356" s="69">
        <v>100</v>
      </c>
      <c r="DO356" s="69">
        <v>100</v>
      </c>
      <c r="DP356" s="69">
        <v>100</v>
      </c>
      <c r="DQ356" s="69">
        <v>100</v>
      </c>
      <c r="DR356" s="69">
        <v>100</v>
      </c>
      <c r="DS356" s="69">
        <v>100</v>
      </c>
      <c r="DT356" s="69">
        <v>100</v>
      </c>
      <c r="DU356" s="69">
        <v>100</v>
      </c>
      <c r="DV356" s="69">
        <v>100</v>
      </c>
      <c r="DW356" s="69">
        <v>100</v>
      </c>
      <c r="DX356" s="69">
        <v>100</v>
      </c>
      <c r="DY356" s="69">
        <v>100</v>
      </c>
      <c r="DZ356" s="69">
        <v>100</v>
      </c>
      <c r="EA356" s="69">
        <v>100</v>
      </c>
      <c r="EB356" s="69">
        <v>100</v>
      </c>
      <c r="EC356" s="69">
        <v>100</v>
      </c>
      <c r="ED356" s="69">
        <v>100</v>
      </c>
      <c r="EE356" s="69">
        <v>100</v>
      </c>
      <c r="EF356" s="69">
        <v>100</v>
      </c>
      <c r="EG356" s="69">
        <v>100</v>
      </c>
      <c r="EH356" s="69">
        <v>100</v>
      </c>
      <c r="EI356" s="69">
        <v>100</v>
      </c>
      <c r="EJ356" s="69">
        <v>100</v>
      </c>
      <c r="EK356" s="69">
        <v>100</v>
      </c>
      <c r="EL356" s="69">
        <v>100</v>
      </c>
      <c r="EM356" s="69">
        <v>100</v>
      </c>
      <c r="EN356" s="69">
        <v>100</v>
      </c>
      <c r="EO356" s="69">
        <v>100</v>
      </c>
      <c r="EP356" s="69">
        <v>100</v>
      </c>
      <c r="EQ356" s="69">
        <v>100</v>
      </c>
      <c r="ER356" s="69">
        <v>100</v>
      </c>
      <c r="ES356" s="69">
        <v>100</v>
      </c>
      <c r="ET356" s="69">
        <v>100</v>
      </c>
      <c r="EU356" s="69">
        <v>100</v>
      </c>
      <c r="EV356" s="69">
        <v>100</v>
      </c>
      <c r="EW356" s="69">
        <v>100</v>
      </c>
      <c r="EX356" s="69">
        <v>100</v>
      </c>
      <c r="EY356" s="69">
        <v>100</v>
      </c>
      <c r="EZ356" s="69">
        <v>100</v>
      </c>
      <c r="FA356" s="69">
        <v>100</v>
      </c>
      <c r="FB356" s="69">
        <v>100</v>
      </c>
      <c r="FC356" s="69">
        <v>100</v>
      </c>
      <c r="FD356" s="69">
        <v>100</v>
      </c>
      <c r="FE356" s="69">
        <v>100</v>
      </c>
      <c r="FF356" s="69">
        <v>100</v>
      </c>
      <c r="FG356" s="69">
        <v>100</v>
      </c>
      <c r="FH356" s="69">
        <v>100</v>
      </c>
      <c r="FI356" s="69">
        <v>100</v>
      </c>
      <c r="FJ356" s="69">
        <v>100</v>
      </c>
      <c r="FK356" s="69">
        <v>100</v>
      </c>
      <c r="FL356" s="69">
        <v>100</v>
      </c>
      <c r="FM356" s="69">
        <v>100</v>
      </c>
      <c r="FN356" s="69">
        <v>100</v>
      </c>
      <c r="FO356" s="69">
        <v>100</v>
      </c>
      <c r="FP356" s="69">
        <v>100</v>
      </c>
      <c r="FQ356" s="69">
        <v>100</v>
      </c>
      <c r="FR356" s="69">
        <v>100</v>
      </c>
      <c r="FS356" s="69">
        <v>100</v>
      </c>
      <c r="FT356" s="69">
        <v>100</v>
      </c>
      <c r="FU356" s="69">
        <v>100</v>
      </c>
      <c r="FV356" s="69">
        <v>100</v>
      </c>
      <c r="FW356" s="69">
        <v>100</v>
      </c>
      <c r="FX356" s="69">
        <v>100</v>
      </c>
      <c r="FY356" s="69">
        <v>100</v>
      </c>
      <c r="FZ356" s="69">
        <v>100</v>
      </c>
      <c r="GA356" s="69">
        <v>100</v>
      </c>
      <c r="GB356" s="69">
        <v>100</v>
      </c>
      <c r="GC356" s="69">
        <v>100</v>
      </c>
      <c r="GD356" s="69">
        <v>100</v>
      </c>
      <c r="GE356" s="69">
        <v>100</v>
      </c>
      <c r="GF356" s="69">
        <v>100</v>
      </c>
      <c r="GG356" s="69">
        <v>100</v>
      </c>
      <c r="GH356" s="69">
        <v>100</v>
      </c>
      <c r="GI356" s="69">
        <v>100</v>
      </c>
      <c r="GJ356" s="69">
        <v>100</v>
      </c>
      <c r="GK356" s="69">
        <v>100</v>
      </c>
      <c r="GL356" s="69">
        <v>100</v>
      </c>
      <c r="GM356" s="69">
        <v>100</v>
      </c>
      <c r="GN356" s="69">
        <v>100</v>
      </c>
      <c r="GO356" s="69">
        <v>100</v>
      </c>
      <c r="GP356" s="69">
        <v>100</v>
      </c>
      <c r="GQ356" s="69">
        <v>100</v>
      </c>
      <c r="GR356" s="69">
        <v>100</v>
      </c>
      <c r="GS356" s="69">
        <v>100</v>
      </c>
      <c r="GT356" s="69">
        <v>100</v>
      </c>
      <c r="GU356" s="69">
        <v>100</v>
      </c>
      <c r="GV356" s="69">
        <v>100</v>
      </c>
      <c r="GW356" s="69">
        <v>100</v>
      </c>
      <c r="GX356" s="69">
        <v>100</v>
      </c>
      <c r="GY356" s="69">
        <v>100</v>
      </c>
      <c r="GZ356" s="69">
        <v>100</v>
      </c>
      <c r="HA356" s="69">
        <v>100</v>
      </c>
      <c r="HB356" s="69">
        <v>100</v>
      </c>
      <c r="HC356" s="69">
        <v>100</v>
      </c>
      <c r="HD356" s="69">
        <v>100</v>
      </c>
      <c r="HE356" s="69">
        <v>100</v>
      </c>
      <c r="HF356" s="69">
        <v>100</v>
      </c>
      <c r="HG356" s="69">
        <v>100</v>
      </c>
      <c r="HH356" s="69">
        <v>100</v>
      </c>
      <c r="HI356" s="69">
        <v>100</v>
      </c>
      <c r="HJ356" s="69">
        <v>100</v>
      </c>
      <c r="HK356" s="69">
        <v>100</v>
      </c>
      <c r="HL356" s="69">
        <v>100</v>
      </c>
      <c r="HM356" s="69">
        <v>100</v>
      </c>
      <c r="HN356" s="69">
        <v>100</v>
      </c>
      <c r="HO356" s="69">
        <v>100</v>
      </c>
      <c r="HP356" s="69">
        <v>100</v>
      </c>
      <c r="HQ356" s="69">
        <v>100</v>
      </c>
      <c r="HR356" s="69">
        <v>100</v>
      </c>
      <c r="HS356" s="69">
        <v>100</v>
      </c>
      <c r="HT356" s="69">
        <v>100</v>
      </c>
      <c r="HU356" s="69">
        <v>100</v>
      </c>
      <c r="HV356" s="69">
        <v>100</v>
      </c>
      <c r="HW356" s="69">
        <v>100</v>
      </c>
      <c r="HX356" s="69">
        <v>100</v>
      </c>
      <c r="HY356" s="69">
        <v>100</v>
      </c>
      <c r="HZ356" s="69">
        <v>100</v>
      </c>
      <c r="IA356" s="69">
        <v>100</v>
      </c>
      <c r="IB356" s="69">
        <v>100</v>
      </c>
      <c r="IC356" s="69">
        <v>100</v>
      </c>
      <c r="ID356" s="69">
        <v>100</v>
      </c>
      <c r="IE356" s="69">
        <v>100</v>
      </c>
      <c r="IF356" s="69">
        <v>100</v>
      </c>
      <c r="IG356" s="69">
        <v>100</v>
      </c>
      <c r="IH356" s="69"/>
    </row>
    <row r="357" spans="1:242" ht="12.75">
      <c r="A357" s="22" t="s">
        <v>166</v>
      </c>
      <c r="B357" s="69">
        <v>50</v>
      </c>
      <c r="C357" s="69">
        <v>51</v>
      </c>
      <c r="D357" s="69">
        <v>52</v>
      </c>
      <c r="E357" s="69">
        <v>53</v>
      </c>
      <c r="F357" s="69">
        <v>54</v>
      </c>
      <c r="G357" s="69">
        <v>55</v>
      </c>
      <c r="H357" s="69">
        <v>56</v>
      </c>
      <c r="I357" s="69">
        <v>57</v>
      </c>
      <c r="J357" s="69">
        <v>58</v>
      </c>
      <c r="K357" s="69">
        <v>59</v>
      </c>
      <c r="L357" s="69">
        <v>60</v>
      </c>
      <c r="M357" s="69">
        <v>61</v>
      </c>
      <c r="N357" s="69">
        <v>62</v>
      </c>
      <c r="O357" s="69">
        <v>63</v>
      </c>
      <c r="P357" s="69">
        <v>64</v>
      </c>
      <c r="Q357" s="69">
        <v>65</v>
      </c>
      <c r="R357" s="69">
        <v>66</v>
      </c>
      <c r="S357" s="69">
        <v>67</v>
      </c>
      <c r="T357" s="69">
        <v>68</v>
      </c>
      <c r="U357" s="69">
        <v>69</v>
      </c>
      <c r="V357" s="69">
        <v>70</v>
      </c>
      <c r="W357" s="69">
        <v>71</v>
      </c>
      <c r="X357" s="69">
        <v>72</v>
      </c>
      <c r="Y357" s="69">
        <v>73</v>
      </c>
      <c r="Z357" s="69">
        <v>74</v>
      </c>
      <c r="AA357" s="69">
        <v>75</v>
      </c>
      <c r="AB357" s="69">
        <v>76</v>
      </c>
      <c r="AC357" s="69">
        <v>77</v>
      </c>
      <c r="AD357" s="69">
        <v>78</v>
      </c>
      <c r="AE357" s="69">
        <v>79</v>
      </c>
      <c r="AF357" s="69">
        <v>80</v>
      </c>
      <c r="AG357" s="69">
        <v>81</v>
      </c>
      <c r="AH357" s="69">
        <v>82</v>
      </c>
      <c r="AI357" s="69">
        <v>83</v>
      </c>
      <c r="AJ357" s="69">
        <v>84</v>
      </c>
      <c r="AK357" s="69">
        <v>85</v>
      </c>
      <c r="AL357" s="69">
        <v>86</v>
      </c>
      <c r="AM357" s="69">
        <v>87</v>
      </c>
      <c r="AN357" s="69">
        <v>88</v>
      </c>
      <c r="AO357" s="69">
        <v>89</v>
      </c>
      <c r="AP357" s="69">
        <v>90</v>
      </c>
      <c r="AQ357" s="69">
        <v>91</v>
      </c>
      <c r="AR357" s="69">
        <v>92</v>
      </c>
      <c r="AS357" s="69">
        <v>93</v>
      </c>
      <c r="AT357" s="69">
        <v>94</v>
      </c>
      <c r="AU357" s="69">
        <v>95</v>
      </c>
      <c r="AV357" s="69">
        <v>96</v>
      </c>
      <c r="AW357" s="69">
        <v>97</v>
      </c>
      <c r="AX357" s="69">
        <v>98</v>
      </c>
      <c r="AY357" s="69">
        <v>99</v>
      </c>
      <c r="AZ357" s="69">
        <v>100</v>
      </c>
      <c r="BA357" s="69">
        <v>101</v>
      </c>
      <c r="BB357" s="69">
        <v>102</v>
      </c>
      <c r="BC357" s="69">
        <v>103</v>
      </c>
      <c r="BD357" s="69">
        <v>104</v>
      </c>
      <c r="BE357" s="69">
        <v>105</v>
      </c>
      <c r="BF357" s="69">
        <v>106</v>
      </c>
      <c r="BG357" s="69">
        <v>107</v>
      </c>
      <c r="BH357" s="69">
        <v>108</v>
      </c>
      <c r="BI357" s="69">
        <v>109</v>
      </c>
      <c r="BJ357" s="69">
        <v>110</v>
      </c>
      <c r="BK357" s="69">
        <v>111</v>
      </c>
      <c r="BL357" s="69">
        <v>112</v>
      </c>
      <c r="BM357" s="69">
        <v>113</v>
      </c>
      <c r="BN357" s="69">
        <v>114</v>
      </c>
      <c r="BO357" s="69">
        <v>115</v>
      </c>
      <c r="BP357" s="69">
        <v>116</v>
      </c>
      <c r="BQ357" s="69">
        <v>117</v>
      </c>
      <c r="BR357" s="69">
        <v>118</v>
      </c>
      <c r="BS357" s="69">
        <v>119</v>
      </c>
      <c r="BT357" s="69">
        <v>120</v>
      </c>
      <c r="BU357" s="69">
        <v>121</v>
      </c>
      <c r="BV357" s="69">
        <v>122</v>
      </c>
      <c r="BW357" s="69">
        <v>123</v>
      </c>
      <c r="BX357" s="69">
        <v>124</v>
      </c>
      <c r="BY357" s="69">
        <v>125</v>
      </c>
      <c r="BZ357" s="69">
        <v>126</v>
      </c>
      <c r="CA357" s="69">
        <v>127</v>
      </c>
      <c r="CB357" s="69">
        <v>128</v>
      </c>
      <c r="CC357" s="69">
        <v>129</v>
      </c>
      <c r="CD357" s="69">
        <v>130</v>
      </c>
      <c r="CE357" s="69">
        <v>131</v>
      </c>
      <c r="CF357" s="69">
        <v>132</v>
      </c>
      <c r="CG357" s="69">
        <v>133</v>
      </c>
      <c r="CH357" s="69">
        <v>134</v>
      </c>
      <c r="CI357" s="69">
        <v>135</v>
      </c>
      <c r="CJ357" s="69">
        <v>136</v>
      </c>
      <c r="CK357" s="69">
        <v>137</v>
      </c>
      <c r="CL357" s="69">
        <v>138</v>
      </c>
      <c r="CM357" s="69">
        <v>139</v>
      </c>
      <c r="CN357" s="69">
        <v>140</v>
      </c>
      <c r="CO357" s="69">
        <v>141</v>
      </c>
      <c r="CP357" s="69">
        <v>142</v>
      </c>
      <c r="CQ357" s="69">
        <v>143</v>
      </c>
      <c r="CR357" s="69">
        <v>144</v>
      </c>
      <c r="CS357" s="69">
        <v>145</v>
      </c>
      <c r="CT357" s="69">
        <v>146</v>
      </c>
      <c r="CU357" s="69">
        <v>147</v>
      </c>
      <c r="CV357" s="69">
        <v>148</v>
      </c>
      <c r="CW357" s="69">
        <v>149</v>
      </c>
      <c r="CX357" s="69">
        <v>150</v>
      </c>
      <c r="CY357" s="69">
        <v>151</v>
      </c>
      <c r="CZ357" s="69">
        <v>152</v>
      </c>
      <c r="DA357" s="69">
        <v>153</v>
      </c>
      <c r="DB357" s="69">
        <v>154</v>
      </c>
      <c r="DC357" s="69">
        <v>155</v>
      </c>
      <c r="DD357" s="69">
        <v>156</v>
      </c>
      <c r="DE357" s="69">
        <v>157</v>
      </c>
      <c r="DF357" s="69">
        <v>158</v>
      </c>
      <c r="DG357" s="69">
        <v>159</v>
      </c>
      <c r="DH357" s="69">
        <v>160</v>
      </c>
      <c r="DI357" s="69">
        <v>161</v>
      </c>
      <c r="DJ357" s="69">
        <v>162</v>
      </c>
      <c r="DK357" s="69">
        <v>163</v>
      </c>
      <c r="DL357" s="69">
        <v>164</v>
      </c>
      <c r="DM357" s="69">
        <v>165</v>
      </c>
      <c r="DN357" s="69">
        <v>166</v>
      </c>
      <c r="DO357" s="69">
        <v>167</v>
      </c>
      <c r="DP357" s="69">
        <v>168</v>
      </c>
      <c r="DQ357" s="69">
        <v>169</v>
      </c>
      <c r="DR357" s="69">
        <v>170</v>
      </c>
      <c r="DS357" s="69">
        <v>171</v>
      </c>
      <c r="DT357" s="69">
        <v>172</v>
      </c>
      <c r="DU357" s="69">
        <v>173</v>
      </c>
      <c r="DV357" s="69">
        <v>174</v>
      </c>
      <c r="DW357" s="69">
        <v>175</v>
      </c>
      <c r="DX357" s="69">
        <v>176</v>
      </c>
      <c r="DY357" s="69">
        <v>177</v>
      </c>
      <c r="DZ357" s="69">
        <v>178</v>
      </c>
      <c r="EA357" s="69">
        <v>179</v>
      </c>
      <c r="EB357" s="69">
        <v>180</v>
      </c>
      <c r="EC357" s="69">
        <v>181</v>
      </c>
      <c r="ED357" s="69">
        <v>182</v>
      </c>
      <c r="EE357" s="69">
        <v>183</v>
      </c>
      <c r="EF357" s="69">
        <v>184</v>
      </c>
      <c r="EG357" s="69">
        <v>185</v>
      </c>
      <c r="EH357" s="69">
        <v>186</v>
      </c>
      <c r="EI357" s="69">
        <v>187</v>
      </c>
      <c r="EJ357" s="69">
        <v>188</v>
      </c>
      <c r="EK357" s="69">
        <v>189</v>
      </c>
      <c r="EL357" s="69">
        <v>190</v>
      </c>
      <c r="EM357" s="69">
        <v>191</v>
      </c>
      <c r="EN357" s="69">
        <v>192</v>
      </c>
      <c r="EO357" s="69">
        <v>193</v>
      </c>
      <c r="EP357" s="69">
        <v>194</v>
      </c>
      <c r="EQ357" s="69">
        <v>195</v>
      </c>
      <c r="ER357" s="69">
        <v>196</v>
      </c>
      <c r="ES357" s="69">
        <v>197</v>
      </c>
      <c r="ET357" s="69">
        <v>198</v>
      </c>
      <c r="EU357" s="69">
        <v>199</v>
      </c>
      <c r="EV357" s="69">
        <v>200</v>
      </c>
      <c r="EW357" s="69">
        <v>201</v>
      </c>
      <c r="EX357" s="69">
        <v>202</v>
      </c>
      <c r="EY357" s="69">
        <v>203</v>
      </c>
      <c r="EZ357" s="69">
        <v>204</v>
      </c>
      <c r="FA357" s="69">
        <v>205</v>
      </c>
      <c r="FB357" s="69">
        <v>206</v>
      </c>
      <c r="FC357" s="69">
        <v>207</v>
      </c>
      <c r="FD357" s="69">
        <v>208</v>
      </c>
      <c r="FE357" s="69">
        <v>209</v>
      </c>
      <c r="FF357" s="69">
        <v>210</v>
      </c>
      <c r="FG357" s="69">
        <v>211</v>
      </c>
      <c r="FH357" s="69">
        <v>212</v>
      </c>
      <c r="FI357" s="69">
        <v>213</v>
      </c>
      <c r="FJ357" s="69">
        <v>214</v>
      </c>
      <c r="FK357" s="69">
        <v>215</v>
      </c>
      <c r="FL357" s="69">
        <v>216</v>
      </c>
      <c r="FM357" s="69">
        <v>217</v>
      </c>
      <c r="FN357" s="69">
        <v>218</v>
      </c>
      <c r="FO357" s="69">
        <v>219</v>
      </c>
      <c r="FP357" s="69">
        <v>220</v>
      </c>
      <c r="FQ357" s="69">
        <v>221</v>
      </c>
      <c r="FR357" s="69">
        <v>222</v>
      </c>
      <c r="FS357" s="69">
        <v>223</v>
      </c>
      <c r="FT357" s="69">
        <v>224</v>
      </c>
      <c r="FU357" s="69">
        <v>225</v>
      </c>
      <c r="FV357" s="69">
        <v>226</v>
      </c>
      <c r="FW357" s="69">
        <v>227</v>
      </c>
      <c r="FX357" s="69">
        <v>228</v>
      </c>
      <c r="FY357" s="69">
        <v>229</v>
      </c>
      <c r="FZ357" s="69">
        <v>230</v>
      </c>
      <c r="GA357" s="69">
        <v>231</v>
      </c>
      <c r="GB357" s="69">
        <v>232</v>
      </c>
      <c r="GC357" s="69">
        <v>233</v>
      </c>
      <c r="GD357" s="69">
        <v>234</v>
      </c>
      <c r="GE357" s="69">
        <v>235</v>
      </c>
      <c r="GF357" s="69">
        <v>236</v>
      </c>
      <c r="GG357" s="69">
        <v>237</v>
      </c>
      <c r="GH357" s="69">
        <v>238</v>
      </c>
      <c r="GI357" s="69">
        <v>239</v>
      </c>
      <c r="GJ357" s="69">
        <v>240</v>
      </c>
      <c r="GK357" s="69">
        <v>241</v>
      </c>
      <c r="GL357" s="69">
        <v>242</v>
      </c>
      <c r="GM357" s="69">
        <v>243</v>
      </c>
      <c r="GN357" s="69">
        <v>244</v>
      </c>
      <c r="GO357" s="69">
        <v>245</v>
      </c>
      <c r="GP357" s="69">
        <v>246</v>
      </c>
      <c r="GQ357" s="69">
        <v>247</v>
      </c>
      <c r="GR357" s="69">
        <v>248</v>
      </c>
      <c r="GS357" s="69">
        <v>249</v>
      </c>
      <c r="GT357" s="69">
        <v>250</v>
      </c>
      <c r="GU357" s="69">
        <v>251</v>
      </c>
      <c r="GV357" s="69">
        <v>252</v>
      </c>
      <c r="GW357" s="69">
        <v>253</v>
      </c>
      <c r="GX357" s="69">
        <v>254</v>
      </c>
      <c r="GY357" s="69">
        <v>255</v>
      </c>
      <c r="GZ357" s="69">
        <v>256</v>
      </c>
      <c r="HA357" s="69">
        <v>257</v>
      </c>
      <c r="HB357" s="69">
        <v>258</v>
      </c>
      <c r="HC357" s="69">
        <v>259</v>
      </c>
      <c r="HD357" s="69">
        <v>260</v>
      </c>
      <c r="HE357" s="69">
        <v>261</v>
      </c>
      <c r="HF357" s="69">
        <v>262</v>
      </c>
      <c r="HG357" s="69">
        <v>263</v>
      </c>
      <c r="HH357" s="69">
        <v>264</v>
      </c>
      <c r="HI357" s="69">
        <v>265</v>
      </c>
      <c r="HJ357" s="69">
        <v>266</v>
      </c>
      <c r="HK357" s="69">
        <v>267</v>
      </c>
      <c r="HL357" s="69">
        <v>268</v>
      </c>
      <c r="HM357" s="69">
        <v>269</v>
      </c>
      <c r="HN357" s="69">
        <v>270</v>
      </c>
      <c r="HO357" s="69">
        <v>271</v>
      </c>
      <c r="HP357" s="69">
        <v>272</v>
      </c>
      <c r="HQ357" s="69">
        <v>273</v>
      </c>
      <c r="HR357" s="69">
        <v>274</v>
      </c>
      <c r="HS357" s="69">
        <v>275</v>
      </c>
      <c r="HT357" s="69">
        <v>276</v>
      </c>
      <c r="HU357" s="69">
        <v>277</v>
      </c>
      <c r="HV357" s="69">
        <v>278</v>
      </c>
      <c r="HW357" s="69">
        <v>279</v>
      </c>
      <c r="HX357" s="69">
        <v>280</v>
      </c>
      <c r="HY357" s="69">
        <v>281</v>
      </c>
      <c r="HZ357" s="69">
        <v>282</v>
      </c>
      <c r="IA357" s="69">
        <v>283</v>
      </c>
      <c r="IB357" s="69">
        <v>284</v>
      </c>
      <c r="IC357" s="69">
        <v>285</v>
      </c>
      <c r="ID357" s="69">
        <v>286</v>
      </c>
      <c r="IE357" s="69">
        <v>287</v>
      </c>
      <c r="IF357" s="69">
        <v>288</v>
      </c>
      <c r="IG357" s="69">
        <v>289</v>
      </c>
      <c r="IH357" s="69" t="s">
        <v>19</v>
      </c>
    </row>
    <row r="358" spans="1:242" ht="12.75">
      <c r="A358" s="22"/>
      <c r="B358" s="69"/>
      <c r="C358" s="69"/>
      <c r="D358" s="69"/>
      <c r="E358" s="69"/>
      <c r="F358" s="69"/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69"/>
      <c r="R358" s="69"/>
      <c r="S358" s="69"/>
      <c r="T358" s="69"/>
      <c r="U358" s="69"/>
      <c r="V358" s="69"/>
      <c r="W358" s="69"/>
      <c r="X358" s="69"/>
      <c r="Y358" s="69"/>
      <c r="Z358" s="69"/>
      <c r="AA358" s="69"/>
      <c r="AB358" s="69"/>
      <c r="AC358" s="69"/>
      <c r="AD358" s="69"/>
      <c r="AE358" s="69"/>
      <c r="AF358" s="69"/>
      <c r="AG358" s="69"/>
      <c r="AH358" s="69"/>
      <c r="AI358" s="69"/>
      <c r="AJ358" s="69"/>
      <c r="AK358" s="69"/>
      <c r="AL358" s="69"/>
      <c r="AM358" s="69"/>
      <c r="AN358" s="69"/>
      <c r="AO358" s="69"/>
      <c r="AP358" s="69"/>
      <c r="AQ358" s="69"/>
      <c r="AR358" s="69"/>
      <c r="AS358" s="69"/>
      <c r="AT358" s="69"/>
      <c r="AU358" s="69"/>
      <c r="AV358" s="69"/>
      <c r="AW358" s="69"/>
      <c r="AX358" s="69"/>
      <c r="AY358" s="69"/>
      <c r="AZ358" s="69"/>
      <c r="BA358" s="69"/>
      <c r="BB358" s="69"/>
      <c r="BC358" s="69"/>
      <c r="BD358" s="69"/>
      <c r="BE358" s="69"/>
      <c r="BF358" s="69"/>
      <c r="BG358" s="69"/>
      <c r="BH358" s="69"/>
      <c r="BI358" s="69"/>
      <c r="BJ358" s="69"/>
      <c r="BK358" s="69"/>
      <c r="BL358" s="69"/>
      <c r="BM358" s="69"/>
      <c r="BN358" s="69"/>
      <c r="BO358" s="69"/>
      <c r="BP358" s="69"/>
      <c r="BQ358" s="69"/>
      <c r="BR358" s="69"/>
      <c r="BS358" s="69"/>
      <c r="BT358" s="69"/>
      <c r="BU358" s="69"/>
      <c r="BV358" s="69"/>
      <c r="BW358" s="69"/>
      <c r="BX358" s="69"/>
      <c r="BY358" s="69"/>
      <c r="BZ358" s="69"/>
      <c r="CA358" s="69"/>
      <c r="CB358" s="69"/>
      <c r="CC358" s="69"/>
      <c r="CD358" s="69"/>
      <c r="CE358" s="69"/>
      <c r="CF358" s="69"/>
      <c r="CG358" s="69"/>
      <c r="CH358" s="69"/>
      <c r="CI358" s="69"/>
      <c r="CJ358" s="69"/>
      <c r="CK358" s="69"/>
      <c r="CL358" s="69"/>
      <c r="CM358" s="69"/>
      <c r="CN358" s="69"/>
      <c r="CO358" s="69"/>
      <c r="CP358" s="69"/>
      <c r="CQ358" s="69"/>
      <c r="CR358" s="69"/>
      <c r="CS358" s="69"/>
      <c r="CT358" s="69"/>
      <c r="CU358" s="69"/>
      <c r="CV358" s="69"/>
      <c r="CW358" s="69"/>
      <c r="CX358" s="69"/>
      <c r="CY358" s="69"/>
      <c r="CZ358" s="69"/>
      <c r="DA358" s="69"/>
      <c r="DB358" s="69"/>
      <c r="DC358" s="69"/>
      <c r="DD358" s="69"/>
      <c r="DE358" s="69"/>
      <c r="DF358" s="69"/>
      <c r="DG358" s="69"/>
      <c r="DH358" s="69"/>
      <c r="DI358" s="69"/>
      <c r="DJ358" s="69"/>
      <c r="DK358" s="69"/>
      <c r="DL358" s="69"/>
      <c r="DM358" s="69"/>
      <c r="DN358" s="69"/>
      <c r="DO358" s="69"/>
      <c r="DP358" s="69"/>
      <c r="DQ358" s="69"/>
      <c r="DR358" s="69"/>
      <c r="DS358" s="69"/>
      <c r="DT358" s="69"/>
      <c r="DU358" s="69"/>
      <c r="DV358" s="69"/>
      <c r="DW358" s="69"/>
      <c r="DX358" s="69"/>
      <c r="DY358" s="69"/>
      <c r="DZ358" s="69"/>
      <c r="EA358" s="69"/>
      <c r="EB358" s="69"/>
      <c r="EC358" s="69"/>
      <c r="ED358" s="69"/>
      <c r="EE358" s="69"/>
      <c r="EF358" s="69"/>
      <c r="EG358" s="69"/>
      <c r="EH358" s="69"/>
      <c r="EI358" s="69"/>
      <c r="EJ358" s="69"/>
      <c r="EK358" s="69"/>
      <c r="EL358" s="69"/>
      <c r="EM358" s="69"/>
      <c r="EN358" s="69"/>
      <c r="EO358" s="69"/>
      <c r="EP358" s="69"/>
      <c r="EQ358" s="69"/>
      <c r="ER358" s="69"/>
      <c r="ES358" s="69"/>
      <c r="ET358" s="69"/>
      <c r="EU358" s="69"/>
      <c r="EV358" s="69"/>
      <c r="EW358" s="69"/>
      <c r="EX358" s="69"/>
      <c r="EY358" s="69"/>
      <c r="EZ358" s="69"/>
      <c r="FA358" s="69"/>
      <c r="FB358" s="69"/>
      <c r="FC358" s="69"/>
      <c r="FD358" s="69"/>
      <c r="FE358" s="69"/>
      <c r="FF358" s="69"/>
      <c r="FG358" s="69"/>
      <c r="FH358" s="69"/>
      <c r="FI358" s="69"/>
      <c r="FJ358" s="69"/>
      <c r="FK358" s="69"/>
      <c r="FL358" s="69"/>
      <c r="FM358" s="69"/>
      <c r="FN358" s="69"/>
      <c r="FO358" s="69"/>
      <c r="FP358" s="69"/>
      <c r="FQ358" s="69"/>
      <c r="FR358" s="69"/>
      <c r="FS358" s="69"/>
      <c r="FT358" s="69"/>
      <c r="FU358" s="69"/>
      <c r="FV358" s="69"/>
      <c r="FW358" s="69"/>
      <c r="FX358" s="69"/>
      <c r="FY358" s="69"/>
      <c r="FZ358" s="69"/>
      <c r="GA358" s="69"/>
      <c r="GB358" s="69"/>
      <c r="GC358" s="69"/>
      <c r="GD358" s="69"/>
      <c r="GE358" s="69"/>
      <c r="GF358" s="69"/>
      <c r="GG358" s="69"/>
      <c r="GH358" s="69"/>
      <c r="GI358" s="69"/>
      <c r="GJ358" s="69"/>
      <c r="GK358" s="69"/>
      <c r="GL358" s="69"/>
      <c r="GM358" s="69"/>
      <c r="GN358" s="69"/>
      <c r="GO358" s="69"/>
      <c r="GP358" s="69"/>
      <c r="GQ358" s="69"/>
      <c r="GR358" s="69"/>
      <c r="GS358" s="69"/>
      <c r="GT358" s="69"/>
      <c r="GU358" s="69"/>
      <c r="GV358" s="69"/>
      <c r="GW358" s="69"/>
      <c r="GX358" s="69"/>
      <c r="GY358" s="69"/>
      <c r="GZ358" s="69"/>
      <c r="HA358" s="69"/>
      <c r="HB358" s="69"/>
      <c r="HC358" s="69"/>
      <c r="HD358" s="69"/>
      <c r="HE358" s="69"/>
      <c r="HF358" s="69"/>
      <c r="HG358" s="69"/>
      <c r="HH358" s="69"/>
      <c r="HI358" s="69"/>
      <c r="HJ358" s="69"/>
      <c r="HK358" s="69"/>
      <c r="HL358" s="69"/>
      <c r="HM358" s="69"/>
      <c r="HN358" s="69"/>
      <c r="HO358" s="69"/>
      <c r="HP358" s="69"/>
      <c r="HQ358" s="69"/>
      <c r="HR358" s="69"/>
      <c r="HS358" s="69"/>
      <c r="HT358" s="69"/>
      <c r="HU358" s="69"/>
      <c r="HV358" s="69"/>
      <c r="HW358" s="69"/>
      <c r="HX358" s="69"/>
      <c r="HY358" s="69"/>
      <c r="HZ358" s="69"/>
      <c r="IA358" s="69"/>
      <c r="IB358" s="69"/>
      <c r="IC358" s="69"/>
      <c r="ID358" s="69"/>
      <c r="IE358" s="69"/>
      <c r="IF358" s="69"/>
      <c r="IG358" s="69"/>
      <c r="IH358" s="69"/>
    </row>
    <row r="359" spans="1:241" ht="12.75">
      <c r="A359" s="22" t="s">
        <v>161</v>
      </c>
      <c r="B359" s="11">
        <f>IRR(B$355:B$357)</f>
        <v>-0.19098300562809803</v>
      </c>
      <c r="C359" s="11">
        <f>IRR(C$355:C$357)</f>
        <v>-0.18652861652234135</v>
      </c>
      <c r="D359" s="11">
        <f aca="true" t="shared" si="225" ref="D359:S359">IRR(D$355:D$357)</f>
        <v>-0.1821091654207832</v>
      </c>
      <c r="E359" s="11">
        <f t="shared" si="225"/>
        <v>-0.17772384288743623</v>
      </c>
      <c r="F359" s="11">
        <f t="shared" si="225"/>
        <v>-0.1733718702666731</v>
      </c>
      <c r="G359" s="11">
        <f t="shared" si="225"/>
        <v>-0.169052498068996</v>
      </c>
      <c r="H359" s="11">
        <f t="shared" si="225"/>
        <v>-0.16476500446407377</v>
      </c>
      <c r="I359" s="11">
        <f t="shared" si="225"/>
        <v>-0.1605086938724481</v>
      </c>
      <c r="J359" s="11">
        <f t="shared" si="225"/>
        <v>-0.15628289564811815</v>
      </c>
      <c r="K359" s="11">
        <f t="shared" si="225"/>
        <v>-0.15208696284493706</v>
      </c>
      <c r="L359" s="11">
        <f t="shared" si="225"/>
        <v>-0.14792027106038869</v>
      </c>
      <c r="M359" s="11">
        <f t="shared" si="225"/>
        <v>-0.14378221735089472</v>
      </c>
      <c r="N359" s="11">
        <f t="shared" si="225"/>
        <v>-0.1396722192133157</v>
      </c>
      <c r="O359" s="11">
        <f t="shared" si="225"/>
        <v>-0.13558971362777505</v>
      </c>
      <c r="P359" s="11">
        <f t="shared" si="225"/>
        <v>-0.13153415615735106</v>
      </c>
      <c r="Q359" s="11">
        <f t="shared" si="225"/>
        <v>-0.12750502010056344</v>
      </c>
      <c r="R359" s="11">
        <f t="shared" si="225"/>
        <v>-0.12350179569291664</v>
      </c>
      <c r="S359" s="11">
        <f t="shared" si="225"/>
        <v>-0.11952398935407549</v>
      </c>
      <c r="T359" s="11">
        <f aca="true" t="shared" si="226" ref="T359:AI359">IRR(T$355:T$357)</f>
        <v>-0.11557112297752396</v>
      </c>
      <c r="U359" s="11">
        <f t="shared" si="226"/>
        <v>-0.11164273325981479</v>
      </c>
      <c r="V359" s="11">
        <f t="shared" si="226"/>
        <v>-0.10773837106674353</v>
      </c>
      <c r="W359" s="11">
        <f t="shared" si="226"/>
        <v>-0.10385760083399578</v>
      </c>
      <c r="X359" s="11">
        <f t="shared" si="226"/>
        <v>-0.09999999999548932</v>
      </c>
      <c r="Y359" s="11">
        <f t="shared" si="226"/>
        <v>-0.09616515846610389</v>
      </c>
      <c r="Z359" s="11">
        <f t="shared" si="226"/>
        <v>-0.09235267809998171</v>
      </c>
      <c r="AA359" s="11">
        <f t="shared" si="226"/>
        <v>-0.08856217223279596</v>
      </c>
      <c r="AB359" s="11">
        <f t="shared" si="226"/>
        <v>-0.08479326521685235</v>
      </c>
      <c r="AC359" s="11">
        <f t="shared" si="226"/>
        <v>-0.08104559198662706</v>
      </c>
      <c r="AD359" s="11">
        <f t="shared" si="226"/>
        <v>-0.07731879764607927</v>
      </c>
      <c r="AE359" s="11">
        <f t="shared" si="226"/>
        <v>-0.07361253707642511</v>
      </c>
      <c r="AF359" s="11">
        <f t="shared" si="226"/>
        <v>-0.06992647456314416</v>
      </c>
      <c r="AG359" s="11">
        <f t="shared" si="226"/>
        <v>-0.06626028344108342</v>
      </c>
      <c r="AH359" s="11">
        <f t="shared" si="226"/>
        <v>-0.0626136457565951</v>
      </c>
      <c r="AI359" s="11">
        <f t="shared" si="226"/>
        <v>-0.05898625194572051</v>
      </c>
      <c r="AJ359" s="11">
        <f aca="true" t="shared" si="227" ref="AJ359:AY359">IRR(AJ$355:AJ$357)</f>
        <v>-0.0553778005275</v>
      </c>
      <c r="AK359" s="11">
        <f t="shared" si="227"/>
        <v>-0.05178799781154734</v>
      </c>
      <c r="AL359" s="11">
        <f t="shared" si="227"/>
        <v>-0.04821655761908695</v>
      </c>
      <c r="AM359" s="11">
        <f t="shared" si="227"/>
        <v>-0.04466320101670394</v>
      </c>
      <c r="AN359" s="11">
        <f t="shared" si="227"/>
        <v>-0.04112765606210775</v>
      </c>
      <c r="AO359" s="11">
        <f t="shared" si="227"/>
        <v>-0.03760965756124912</v>
      </c>
      <c r="AP359" s="11">
        <f t="shared" si="227"/>
        <v>-0.034108946836181986</v>
      </c>
      <c r="AQ359" s="11">
        <f t="shared" si="227"/>
        <v>-0.0306252715030919</v>
      </c>
      <c r="AR359" s="11">
        <f t="shared" si="227"/>
        <v>-0.027158385259951862</v>
      </c>
      <c r="AS359" s="11">
        <f t="shared" si="227"/>
        <v>-0.02370804768330241</v>
      </c>
      <c r="AT359" s="11">
        <f t="shared" si="227"/>
        <v>-0.020274024033678742</v>
      </c>
      <c r="AU359" s="11">
        <f t="shared" si="227"/>
        <v>-0.016856085069240988</v>
      </c>
      <c r="AV359" s="11">
        <f t="shared" si="227"/>
        <v>-0.013454006867188208</v>
      </c>
      <c r="AW359" s="11">
        <f t="shared" si="227"/>
        <v>-0.010067570652562852</v>
      </c>
      <c r="AX359" s="11">
        <f t="shared" si="227"/>
        <v>-0.0066965626340747516</v>
      </c>
      <c r="AY359" s="11">
        <f t="shared" si="227"/>
        <v>-0.0033407738465960606</v>
      </c>
      <c r="AZ359" s="11">
        <f aca="true" t="shared" si="228" ref="AZ359:BO359">IRR(AZ$355:AZ$357)</f>
        <v>3.210928161178159E-12</v>
      </c>
      <c r="BA359" s="11">
        <f t="shared" si="228"/>
        <v>0.003325958667957989</v>
      </c>
      <c r="BB359" s="11">
        <f t="shared" si="228"/>
        <v>0.00663729752229435</v>
      </c>
      <c r="BC359" s="11">
        <f t="shared" si="228"/>
        <v>0.009934207679266454</v>
      </c>
      <c r="BD359" s="11">
        <f t="shared" si="228"/>
        <v>0.013216876124122756</v>
      </c>
      <c r="BE359" s="11">
        <f t="shared" si="228"/>
        <v>0.016485485838048843</v>
      </c>
      <c r="BF359" s="11">
        <f t="shared" si="228"/>
        <v>0.019740215917178477</v>
      </c>
      <c r="BG359" s="11">
        <f t="shared" si="228"/>
        <v>0.022981241687097406</v>
      </c>
      <c r="BH359" s="11">
        <f t="shared" si="228"/>
        <v>0.026208734813046343</v>
      </c>
      <c r="BI359" s="11">
        <f t="shared" si="228"/>
        <v>0.029422863406019052</v>
      </c>
      <c r="BJ359" s="11">
        <f t="shared" si="228"/>
        <v>0.03262379212493913</v>
      </c>
      <c r="BK359" s="11">
        <f t="shared" si="228"/>
        <v>0.035811682275092044</v>
      </c>
      <c r="BL359" s="11">
        <f t="shared" si="228"/>
        <v>0.038986691902978286</v>
      </c>
      <c r="BM359" s="11">
        <f t="shared" si="228"/>
        <v>0.0421489758877446</v>
      </c>
      <c r="BN359" s="11">
        <f t="shared" si="228"/>
        <v>0.04529868602934408</v>
      </c>
      <c r="BO359" s="11">
        <f t="shared" si="228"/>
        <v>0.04843597113356595</v>
      </c>
      <c r="BP359" s="11">
        <f aca="true" t="shared" si="229" ref="BP359:CE359">IRR(BP$355:BP$357)</f>
        <v>0.05156097709406993</v>
      </c>
      <c r="BQ359" s="11">
        <f t="shared" si="229"/>
        <v>0.05467384697155412</v>
      </c>
      <c r="BR359" s="11">
        <f t="shared" si="229"/>
        <v>0.05777472107017559</v>
      </c>
      <c r="BS359" s="11">
        <f t="shared" si="229"/>
        <v>0.060863737011342664</v>
      </c>
      <c r="BT359" s="11">
        <f t="shared" si="229"/>
        <v>0.06394102980498519</v>
      </c>
      <c r="BU359" s="11">
        <f t="shared" si="229"/>
        <v>0.06700673191212718</v>
      </c>
      <c r="BV359" s="11">
        <f t="shared" si="229"/>
        <v>0.07006097334004734</v>
      </c>
      <c r="BW359" s="11">
        <f t="shared" si="229"/>
        <v>0.07310388165657776</v>
      </c>
      <c r="BX359" s="11">
        <f t="shared" si="229"/>
        <v>0.07613558209249661</v>
      </c>
      <c r="BY359" s="11">
        <f t="shared" si="229"/>
        <v>0.07915619758871506</v>
      </c>
      <c r="BZ359" s="11">
        <f t="shared" si="229"/>
        <v>0.08216584885462544</v>
      </c>
      <c r="CA359" s="11">
        <f t="shared" si="229"/>
        <v>0.08516465442449558</v>
      </c>
      <c r="CB359" s="11">
        <f t="shared" si="229"/>
        <v>0.08815273071200937</v>
      </c>
      <c r="CC359" s="11">
        <f t="shared" si="229"/>
        <v>0.091130192063036</v>
      </c>
      <c r="CD359" s="11">
        <f t="shared" si="229"/>
        <v>0.09409715080670664</v>
      </c>
      <c r="CE359" s="11">
        <f t="shared" si="229"/>
        <v>0.09705371730501866</v>
      </c>
      <c r="CF359" s="11">
        <f aca="true" t="shared" si="230" ref="CF359:CU359">IRR(CF$355:CF$357)</f>
        <v>0.10000000000000005</v>
      </c>
      <c r="CG359" s="11">
        <f t="shared" si="230"/>
        <v>0.10293610546145733</v>
      </c>
      <c r="CH359" s="11">
        <f t="shared" si="230"/>
        <v>0.10586213843118454</v>
      </c>
      <c r="CI359" s="11">
        <f t="shared" si="230"/>
        <v>0.1087782018658833</v>
      </c>
      <c r="CJ359" s="11">
        <f t="shared" si="230"/>
        <v>0.11168439698070352</v>
      </c>
      <c r="CK359" s="11">
        <f t="shared" si="230"/>
        <v>0.11458082328952365</v>
      </c>
      <c r="CL359" s="11">
        <f t="shared" si="230"/>
        <v>0.11746757864484904</v>
      </c>
      <c r="CM359" s="11">
        <f t="shared" si="230"/>
        <v>0.12034475927637465</v>
      </c>
      <c r="CN359" s="11">
        <f t="shared" si="230"/>
        <v>0.12321245982839903</v>
      </c>
      <c r="CO359" s="11">
        <f t="shared" si="230"/>
        <v>0.12607077339612408</v>
      </c>
      <c r="CP359" s="11">
        <f t="shared" si="230"/>
        <v>0.12891979156088207</v>
      </c>
      <c r="CQ359" s="11">
        <f t="shared" si="230"/>
        <v>0.1317596044243239</v>
      </c>
      <c r="CR359" s="11">
        <f t="shared" si="230"/>
        <v>0.13459030064160055</v>
      </c>
      <c r="CS359" s="11">
        <f t="shared" si="230"/>
        <v>0.13741196746494244</v>
      </c>
      <c r="CT359" s="11">
        <f t="shared" si="230"/>
        <v>0.14022469073824279</v>
      </c>
      <c r="CU359" s="11">
        <f t="shared" si="230"/>
        <v>0.14302855497458772</v>
      </c>
      <c r="CV359" s="11">
        <f aca="true" t="shared" si="231" ref="CV359:DK359">IRR(CV$355:CV$357)</f>
        <v>0.1458236433584459</v>
      </c>
      <c r="CW359" s="11">
        <f t="shared" si="231"/>
        <v>0.1486100377805715</v>
      </c>
      <c r="CX359" s="11">
        <f t="shared" si="231"/>
        <v>0.1513878188659973</v>
      </c>
      <c r="CY359" s="11">
        <f t="shared" si="231"/>
        <v>0.15415706600125592</v>
      </c>
      <c r="CZ359" s="11">
        <f t="shared" si="231"/>
        <v>0.15691785736085243</v>
      </c>
      <c r="DA359" s="11">
        <f t="shared" si="231"/>
        <v>0.1596702699330118</v>
      </c>
      <c r="DB359" s="11">
        <f t="shared" si="231"/>
        <v>0.1624143795447318</v>
      </c>
      <c r="DC359" s="11">
        <f t="shared" si="231"/>
        <v>0.1651502608861542</v>
      </c>
      <c r="DD359" s="11">
        <f t="shared" si="231"/>
        <v>0.16787798753428743</v>
      </c>
      <c r="DE359" s="11">
        <f t="shared" si="231"/>
        <v>0.17059763197609298</v>
      </c>
      <c r="DF359" s="11">
        <f t="shared" si="231"/>
        <v>0.17330926563096036</v>
      </c>
      <c r="DG359" s="11">
        <f t="shared" si="231"/>
        <v>0.1760129588725928</v>
      </c>
      <c r="DH359" s="11">
        <f t="shared" si="231"/>
        <v>0.17870878105031412</v>
      </c>
      <c r="DI359" s="11">
        <f t="shared" si="231"/>
        <v>0.1813968005098254</v>
      </c>
      <c r="DJ359" s="11">
        <f t="shared" si="231"/>
        <v>0.18407708461342195</v>
      </c>
      <c r="DK359" s="11">
        <f t="shared" si="231"/>
        <v>0.18674969975968903</v>
      </c>
      <c r="DL359" s="11">
        <f aca="true" t="shared" si="232" ref="DL359:EA359">IRR(DL$355:DL$357)</f>
        <v>0.18941471140269456</v>
      </c>
      <c r="DM359" s="11">
        <f t="shared" si="232"/>
        <v>0.1920721840706925</v>
      </c>
      <c r="DN359" s="11">
        <f t="shared" si="232"/>
        <v>0.194722181384353</v>
      </c>
      <c r="DO359" s="11">
        <f t="shared" si="232"/>
        <v>0.19736476607453302</v>
      </c>
      <c r="DP359" s="11">
        <f t="shared" si="232"/>
        <v>0.1999999999996025</v>
      </c>
      <c r="DQ359" s="11">
        <f t="shared" si="232"/>
        <v>0.20262794416233887</v>
      </c>
      <c r="DR359" s="11">
        <f t="shared" si="232"/>
        <v>0.20524865872640358</v>
      </c>
      <c r="DS359" s="11">
        <f t="shared" si="232"/>
        <v>0.20786220303241199</v>
      </c>
      <c r="DT359" s="11">
        <f t="shared" si="232"/>
        <v>0.210468635613611</v>
      </c>
      <c r="DU359" s="11">
        <f t="shared" si="232"/>
        <v>0.21306801421117263</v>
      </c>
      <c r="DV359" s="11">
        <f t="shared" si="232"/>
        <v>0.21566039578911972</v>
      </c>
      <c r="DW359" s="11">
        <f t="shared" si="232"/>
        <v>0.2182458365488895</v>
      </c>
      <c r="DX359" s="11">
        <f t="shared" si="232"/>
        <v>0.22082439194354894</v>
      </c>
      <c r="DY359" s="11">
        <f t="shared" si="232"/>
        <v>0.22339611669658926</v>
      </c>
      <c r="DZ359" s="11">
        <f t="shared" si="232"/>
        <v>0.22596106479715664</v>
      </c>
      <c r="EA359" s="11">
        <f t="shared" si="232"/>
        <v>0.2285192895390462</v>
      </c>
      <c r="EB359" s="11">
        <f aca="true" t="shared" si="233" ref="EB359:EQ359">IRR(EB$355:EB$357)</f>
        <v>0.23107084351742924</v>
      </c>
      <c r="EC359" s="11">
        <f t="shared" si="233"/>
        <v>0.23361577864530023</v>
      </c>
      <c r="ED359" s="11">
        <f t="shared" si="233"/>
        <v>0.23615414616580097</v>
      </c>
      <c r="EE359" s="11">
        <f t="shared" si="233"/>
        <v>0.23868599666425946</v>
      </c>
      <c r="EF359" s="11">
        <f t="shared" si="233"/>
        <v>0.2412113800799504</v>
      </c>
      <c r="EG359" s="11">
        <f t="shared" si="233"/>
        <v>0.24373034571758953</v>
      </c>
      <c r="EH359" s="11">
        <f t="shared" si="233"/>
        <v>0.24624294225856364</v>
      </c>
      <c r="EI359" s="11">
        <f t="shared" si="233"/>
        <v>0.24874921777190886</v>
      </c>
      <c r="EJ359" s="11">
        <f t="shared" si="233"/>
        <v>0.25124921972503916</v>
      </c>
      <c r="EK359" s="11">
        <f t="shared" si="233"/>
        <v>0.2537429949942364</v>
      </c>
      <c r="EL359" s="11">
        <f t="shared" si="233"/>
        <v>0.25623058987490527</v>
      </c>
      <c r="EM359" s="11">
        <f t="shared" si="233"/>
        <v>0.2587120500916006</v>
      </c>
      <c r="EN359" s="11">
        <f t="shared" si="233"/>
        <v>0.2611874208078342</v>
      </c>
      <c r="EO359" s="11">
        <f t="shared" si="233"/>
        <v>0.2636567466356647</v>
      </c>
      <c r="EP359" s="11">
        <f t="shared" si="233"/>
        <v>0.26612007164507856</v>
      </c>
      <c r="EQ359" s="11">
        <f t="shared" si="233"/>
        <v>0.26857743937316797</v>
      </c>
      <c r="ER359" s="11">
        <f aca="true" t="shared" si="234" ref="ER359:FG359">IRR(ER$355:ER$357)</f>
        <v>0.27102889283310655</v>
      </c>
      <c r="ES359" s="11">
        <f t="shared" si="234"/>
        <v>0.27347447452293566</v>
      </c>
      <c r="ET359" s="11">
        <f t="shared" si="234"/>
        <v>0.2759142264341591</v>
      </c>
      <c r="EU359" s="11">
        <f t="shared" si="234"/>
        <v>0.27834819006015615</v>
      </c>
      <c r="EV359" s="11">
        <f t="shared" si="234"/>
        <v>0.2807764064044144</v>
      </c>
      <c r="EW359" s="11">
        <f t="shared" si="234"/>
        <v>0.2831989159885903</v>
      </c>
      <c r="EX359" s="11">
        <f t="shared" si="234"/>
        <v>0.2856157588603978</v>
      </c>
      <c r="EY359" s="11">
        <f t="shared" si="234"/>
        <v>0.2880269746013333</v>
      </c>
      <c r="EZ359" s="11">
        <f t="shared" si="234"/>
        <v>0.2904326023342388</v>
      </c>
      <c r="FA359" s="11">
        <f t="shared" si="234"/>
        <v>0.2928326807307083</v>
      </c>
      <c r="FB359" s="11">
        <f t="shared" si="234"/>
        <v>0.2952272480183407</v>
      </c>
      <c r="FC359" s="11">
        <f t="shared" si="234"/>
        <v>0.2976163419878445</v>
      </c>
      <c r="FD359" s="11">
        <f t="shared" si="234"/>
        <v>0.2999999999999956</v>
      </c>
      <c r="FE359" s="11">
        <f t="shared" si="234"/>
        <v>0.30237825899245385</v>
      </c>
      <c r="FF359" s="11">
        <f t="shared" si="234"/>
        <v>0.3047511554864425</v>
      </c>
      <c r="FG359" s="11">
        <f t="shared" si="234"/>
        <v>0.3071187255932905</v>
      </c>
      <c r="FH359" s="11">
        <f aca="true" t="shared" si="235" ref="FH359:FW359">IRR(FH$355:FH$357)</f>
        <v>0.3094810050208444</v>
      </c>
      <c r="FI359" s="11">
        <f t="shared" si="235"/>
        <v>0.3118380290797528</v>
      </c>
      <c r="FJ359" s="11">
        <f t="shared" si="235"/>
        <v>0.3141898326896231</v>
      </c>
      <c r="FK359" s="11">
        <f t="shared" si="235"/>
        <v>0.3165364503850589</v>
      </c>
      <c r="FL359" s="11">
        <f t="shared" si="235"/>
        <v>0.31887791632157536</v>
      </c>
      <c r="FM359" s="11">
        <f t="shared" si="235"/>
        <v>0.3212142642814008</v>
      </c>
      <c r="FN359" s="11">
        <f t="shared" si="235"/>
        <v>0.32354552767916245</v>
      </c>
      <c r="FO359" s="11">
        <f t="shared" si="235"/>
        <v>0.3258717395674622</v>
      </c>
      <c r="FP359" s="11">
        <f t="shared" si="235"/>
        <v>0.3281929326423452</v>
      </c>
      <c r="FQ359" s="11">
        <f t="shared" si="235"/>
        <v>0.3305091392486607</v>
      </c>
      <c r="FR359" s="11">
        <f t="shared" si="235"/>
        <v>0.33282039138532055</v>
      </c>
      <c r="FS359" s="11">
        <f t="shared" si="235"/>
        <v>0.33512672071045796</v>
      </c>
      <c r="FT359" s="11">
        <f t="shared" si="235"/>
        <v>0.3374281585464855</v>
      </c>
      <c r="FU359" s="11">
        <f t="shared" si="235"/>
        <v>0.33972473588506</v>
      </c>
      <c r="FV359" s="11">
        <f t="shared" si="235"/>
        <v>0.3420164833919499</v>
      </c>
      <c r="FW359" s="11">
        <f t="shared" si="235"/>
        <v>0.34430343141181413</v>
      </c>
      <c r="FX359" s="11">
        <f aca="true" t="shared" si="236" ref="FX359:GM359">IRR(FX$355:FX$357)</f>
        <v>0.34658560997288895</v>
      </c>
      <c r="FY359" s="11">
        <f t="shared" si="236"/>
        <v>0.34886304879158864</v>
      </c>
      <c r="FZ359" s="11">
        <f t="shared" si="236"/>
        <v>0.35113577727702017</v>
      </c>
      <c r="GA359" s="11">
        <f t="shared" si="236"/>
        <v>0.35340382453541336</v>
      </c>
      <c r="GB359" s="11">
        <f t="shared" si="236"/>
        <v>0.3556672193744704</v>
      </c>
      <c r="GC359" s="11">
        <f t="shared" si="236"/>
        <v>0.35792599030763494</v>
      </c>
      <c r="GD359" s="11">
        <f t="shared" si="236"/>
        <v>0.3601801655582828</v>
      </c>
      <c r="GE359" s="11">
        <f t="shared" si="236"/>
        <v>0.36242977306383656</v>
      </c>
      <c r="GF359" s="11">
        <f t="shared" si="236"/>
        <v>0.36467484047980464</v>
      </c>
      <c r="GG359" s="11">
        <f t="shared" si="236"/>
        <v>0.3669153951837496</v>
      </c>
      <c r="GH359" s="11">
        <f t="shared" si="236"/>
        <v>0.3691514642791813</v>
      </c>
      <c r="GI359" s="11">
        <f t="shared" si="236"/>
        <v>0.37138307459938397</v>
      </c>
      <c r="GJ359" s="11">
        <f t="shared" si="236"/>
        <v>0.3736102527111711</v>
      </c>
      <c r="GK359" s="11">
        <f t="shared" si="236"/>
        <v>0.3758330249185777</v>
      </c>
      <c r="GL359" s="11">
        <f t="shared" si="236"/>
        <v>0.37805141726648317</v>
      </c>
      <c r="GM359" s="11">
        <f t="shared" si="236"/>
        <v>0.38026545554417257</v>
      </c>
      <c r="GN359" s="11">
        <f aca="true" t="shared" si="237" ref="GN359:HC359">IRR(GN$355:GN$357)</f>
        <v>0.38247516528883396</v>
      </c>
      <c r="GO359" s="11">
        <f t="shared" si="237"/>
        <v>0.3846805717889958</v>
      </c>
      <c r="GP359" s="11">
        <f t="shared" si="237"/>
        <v>0.38688170008790296</v>
      </c>
      <c r="GQ359" s="11">
        <f t="shared" si="237"/>
        <v>0.38907857498683485</v>
      </c>
      <c r="GR359" s="11">
        <f t="shared" si="237"/>
        <v>0.3912712210483647</v>
      </c>
      <c r="GS359" s="11">
        <f t="shared" si="237"/>
        <v>0.39345966259956594</v>
      </c>
      <c r="GT359" s="11">
        <f t="shared" si="237"/>
        <v>0.39564392373515866</v>
      </c>
      <c r="GU359" s="11">
        <f t="shared" si="237"/>
        <v>0.3978240283206059</v>
      </c>
      <c r="GV359" s="11">
        <f t="shared" si="237"/>
        <v>0.39999999999515706</v>
      </c>
      <c r="GW359" s="11">
        <f t="shared" si="237"/>
        <v>0.40217186218029133</v>
      </c>
      <c r="GX359" s="11">
        <f t="shared" si="237"/>
        <v>0.40433963806151957</v>
      </c>
      <c r="GY359" s="11">
        <f t="shared" si="237"/>
        <v>0.40650335062203796</v>
      </c>
      <c r="GZ359" s="11">
        <f t="shared" si="237"/>
        <v>0.40866302262564674</v>
      </c>
      <c r="HA359" s="11">
        <f t="shared" si="237"/>
        <v>0.4108186766243898</v>
      </c>
      <c r="HB359" s="11">
        <f t="shared" si="237"/>
        <v>0.4129703349613008</v>
      </c>
      <c r="HC359" s="11">
        <f t="shared" si="237"/>
        <v>0.4151180197731043</v>
      </c>
      <c r="HD359" s="11">
        <f aca="true" t="shared" si="238" ref="HD359:HS359">IRR(HD$355:HD$357)</f>
        <v>0.4172617529928752</v>
      </c>
      <c r="HE359" s="11">
        <f t="shared" si="238"/>
        <v>0.41940155635265</v>
      </c>
      <c r="HF359" s="11">
        <f t="shared" si="238"/>
        <v>0.42153745138599813</v>
      </c>
      <c r="HG359" s="11">
        <f t="shared" si="238"/>
        <v>0.42366945943055023</v>
      </c>
      <c r="HH359" s="11">
        <f t="shared" si="238"/>
        <v>0.42579760163048475</v>
      </c>
      <c r="HI359" s="11">
        <f t="shared" si="238"/>
        <v>0.42792189893897475</v>
      </c>
      <c r="HJ359" s="11">
        <f t="shared" si="238"/>
        <v>0.4300423721205946</v>
      </c>
      <c r="HK359" s="11">
        <f t="shared" si="238"/>
        <v>0.43215904175368886</v>
      </c>
      <c r="HL359" s="11">
        <f t="shared" si="238"/>
        <v>0.43427192823270117</v>
      </c>
      <c r="HM359" s="11">
        <f t="shared" si="238"/>
        <v>0.4363810517704672</v>
      </c>
      <c r="HN359" s="11">
        <f t="shared" si="238"/>
        <v>0.43848643240047114</v>
      </c>
      <c r="HO359" s="11">
        <f t="shared" si="238"/>
        <v>0.44058808997906584</v>
      </c>
      <c r="HP359" s="11">
        <f t="shared" si="238"/>
        <v>0.44268604418765617</v>
      </c>
      <c r="HQ359" s="11">
        <f t="shared" si="238"/>
        <v>0.44478031453485195</v>
      </c>
      <c r="HR359" s="11">
        <f t="shared" si="238"/>
        <v>0.44687092035858234</v>
      </c>
      <c r="HS359" s="11">
        <f t="shared" si="238"/>
        <v>0.4489578808281797</v>
      </c>
      <c r="HT359" s="11">
        <f aca="true" t="shared" si="239" ref="HT359:IG359">IRR(HT$355:HT$357)</f>
        <v>0.4510412149464312</v>
      </c>
      <c r="HU359" s="11">
        <f t="shared" si="239"/>
        <v>0.4531209415515963</v>
      </c>
      <c r="HV359" s="11">
        <f t="shared" si="239"/>
        <v>0.4551970793193948</v>
      </c>
      <c r="HW359" s="11">
        <f t="shared" si="239"/>
        <v>0.4572696467649634</v>
      </c>
      <c r="HX359" s="11">
        <f t="shared" si="239"/>
        <v>0.45933866224478226</v>
      </c>
      <c r="HY359" s="11">
        <f t="shared" si="239"/>
        <v>0.4614041439585718</v>
      </c>
      <c r="HZ359" s="11">
        <f t="shared" si="239"/>
        <v>0.46346610995115956</v>
      </c>
      <c r="IA359" s="11">
        <f t="shared" si="239"/>
        <v>0.46552457811432174</v>
      </c>
      <c r="IB359" s="11">
        <f t="shared" si="239"/>
        <v>0.4675795661885919</v>
      </c>
      <c r="IC359" s="11">
        <f t="shared" si="239"/>
        <v>0.4696310917650467</v>
      </c>
      <c r="ID359" s="11">
        <f t="shared" si="239"/>
        <v>0.47167917228706163</v>
      </c>
      <c r="IE359" s="11">
        <f t="shared" si="239"/>
        <v>0.4737238250520415</v>
      </c>
      <c r="IF359" s="11">
        <f t="shared" si="239"/>
        <v>0.4757650672131262</v>
      </c>
      <c r="IG359" s="11">
        <f t="shared" si="239"/>
        <v>0.47780291578086725</v>
      </c>
    </row>
  </sheetData>
  <printOptions gridLines="1" headings="1"/>
  <pageMargins left="0.75" right="0.75" top="1" bottom="1" header="0.5" footer="0.5"/>
  <pageSetup horizontalDpi="300" verticalDpi="300" orientation="portrait" r:id="rId2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E. Jensen</dc:creator>
  <cp:keywords/>
  <dc:description/>
  <cp:lastModifiedBy>Bob Jensen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