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tabRatio="601" activeTab="0"/>
  </bookViews>
  <sheets>
    <sheet name="Sheet1" sheetId="1" r:id="rId1"/>
    <sheet name="Sheet2" sheetId="2" r:id="rId2"/>
    <sheet name="Sheet3" sheetId="3" r:id="rId3"/>
    <sheet name="Sheet4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<sst xmlns="http://schemas.openxmlformats.org/spreadsheetml/2006/main" count="551" uniqueCount="154">
  <si>
    <t xml:space="preserve">Partners: </t>
  </si>
  <si>
    <t>Add partner names here</t>
  </si>
  <si>
    <t>Data take from Example 1 of FASB Exposure Draft 162-B, Appendix B, pp. 73-74.</t>
  </si>
  <si>
    <t>Required:</t>
  </si>
  <si>
    <t>1.  In the spreadsheets linked to the buttons, you are to provide the Excel calculations or</t>
  </si>
  <si>
    <t>2.  Replace the red numbers with formulas that derive those numbers or otherwise explain</t>
  </si>
  <si>
    <t>how each red number is derived.</t>
  </si>
  <si>
    <t>Alternative Journal Entries for Example 1 of Exposure Draft 162-B (FASB, 1996, pp. 73-74)</t>
  </si>
  <si>
    <t xml:space="preserve">  Date</t>
  </si>
  <si>
    <t xml:space="preserve"> </t>
  </si>
  <si>
    <t>Cash</t>
  </si>
  <si>
    <t xml:space="preserve">    -There is a gain since the interest rate rose from 8% to 11%</t>
  </si>
  <si>
    <t>01/01/x1</t>
  </si>
  <si>
    <t>Notes payable</t>
  </si>
  <si>
    <t>-To record a variable rate note payable</t>
  </si>
  <si>
    <t>To record the estimated fair market value of the swap</t>
  </si>
  <si>
    <t>-There is no gain or loss since the interest rate remains at 8%</t>
  </si>
  <si>
    <t>12/31/x1</t>
  </si>
  <si>
    <t>12/31/x2</t>
  </si>
  <si>
    <t>-There is a gain since the interest rate rose from 8% to 10%</t>
  </si>
  <si>
    <t>12/31/x3</t>
  </si>
  <si>
    <t>-There is a gain since the interest rate rose from 8% to 11%</t>
  </si>
  <si>
    <t>12/31/x4</t>
  </si>
  <si>
    <t xml:space="preserve">Notes payable </t>
  </si>
  <si>
    <t>Debit</t>
  </si>
  <si>
    <t>Credit</t>
  </si>
  <si>
    <t xml:space="preserve">    ED 162-B Method</t>
  </si>
  <si>
    <t xml:space="preserve">      See pp. 73-74</t>
  </si>
  <si>
    <t>4.  Submit this file on a floppy disk in the Week 5 class</t>
  </si>
  <si>
    <t>3.  Comment on the FASB's estimate of swap market values in light of current</t>
  </si>
  <si>
    <t>interest rates each period.</t>
  </si>
  <si>
    <t>Balance</t>
  </si>
  <si>
    <t xml:space="preserve">          Working Paper 231</t>
  </si>
  <si>
    <t xml:space="preserve">            Working Paper 231</t>
  </si>
  <si>
    <t xml:space="preserve">                   Method 2</t>
  </si>
  <si>
    <t xml:space="preserve">                     Method 4</t>
  </si>
  <si>
    <t xml:space="preserve">           [Legal Rate] Method</t>
  </si>
  <si>
    <t xml:space="preserve">     [Loan+Swap] Rate Method</t>
  </si>
  <si>
    <t>other formulas that derive all answers in red.  Solutions should be derived in designated sheets.</t>
  </si>
  <si>
    <t>Notional</t>
  </si>
  <si>
    <t>End</t>
  </si>
  <si>
    <t>Swap</t>
  </si>
  <si>
    <t>of</t>
  </si>
  <si>
    <t>Receivable</t>
  </si>
  <si>
    <t>Payable</t>
  </si>
  <si>
    <t>Net</t>
  </si>
  <si>
    <t>Year t</t>
  </si>
  <si>
    <t>Index</t>
  </si>
  <si>
    <t>Rate</t>
  </si>
  <si>
    <t>Amount</t>
  </si>
  <si>
    <t>A</t>
  </si>
  <si>
    <t>B</t>
  </si>
  <si>
    <t>C</t>
  </si>
  <si>
    <t>D</t>
  </si>
  <si>
    <t>F</t>
  </si>
  <si>
    <t>G=(E)(F)</t>
  </si>
  <si>
    <t>Bond Plus</t>
  </si>
  <si>
    <t xml:space="preserve">     Swap Receivable/Payable =</t>
  </si>
  <si>
    <t>Bond or</t>
  </si>
  <si>
    <t>Bond/Note Plus Swap Adjusted Rate</t>
  </si>
  <si>
    <t>Note</t>
  </si>
  <si>
    <t>Adjusted</t>
  </si>
  <si>
    <t>Present Value of Future Cash Flows</t>
  </si>
  <si>
    <t>Interest</t>
  </si>
  <si>
    <t>Using Year t Cash Flows</t>
  </si>
  <si>
    <t>Expense</t>
  </si>
  <si>
    <t>I</t>
  </si>
  <si>
    <t>J=I-E</t>
  </si>
  <si>
    <t>K= PV(rate=E, N=7-A, Amount=G)</t>
  </si>
  <si>
    <t>=(F)(I)</t>
  </si>
  <si>
    <t>Deferred</t>
  </si>
  <si>
    <t>First</t>
  </si>
  <si>
    <t>Second</t>
  </si>
  <si>
    <t>Added</t>
  </si>
  <si>
    <t>Total</t>
  </si>
  <si>
    <t>Gain(Credit)</t>
  </si>
  <si>
    <t>L at t-1</t>
  </si>
  <si>
    <t>Rec./Pay.</t>
  </si>
  <si>
    <t>Gain</t>
  </si>
  <si>
    <t>Loss(Debit)</t>
  </si>
  <si>
    <t>minus</t>
  </si>
  <si>
    <t>Adjustment</t>
  </si>
  <si>
    <t>Loss</t>
  </si>
  <si>
    <t>L=-K</t>
  </si>
  <si>
    <t>L at t</t>
  </si>
  <si>
    <t>P=-(G+N)</t>
  </si>
  <si>
    <t>R=-(L+P)</t>
  </si>
  <si>
    <t>S=-(M+R)</t>
  </si>
  <si>
    <t>T= N+S</t>
  </si>
  <si>
    <t>M</t>
  </si>
  <si>
    <t xml:space="preserve"> Total Loss =</t>
  </si>
  <si>
    <t>Time 0</t>
  </si>
  <si>
    <t>Time 1</t>
  </si>
  <si>
    <t>Historical</t>
  </si>
  <si>
    <t>Differential</t>
  </si>
  <si>
    <t>[Bond +</t>
  </si>
  <si>
    <t xml:space="preserve">Cost </t>
  </si>
  <si>
    <t>Swap]</t>
  </si>
  <si>
    <t>Def. Gain</t>
  </si>
  <si>
    <t>Received</t>
  </si>
  <si>
    <t>Amortization</t>
  </si>
  <si>
    <t>Paid Out</t>
  </si>
  <si>
    <t>U = See G</t>
  </si>
  <si>
    <t>V= See J</t>
  </si>
  <si>
    <t>W= PV(rate=U, N=7-A, Amount=V)</t>
  </si>
  <si>
    <t>X=-(V at t-1)</t>
  </si>
  <si>
    <t xml:space="preserve"> G+X</t>
  </si>
  <si>
    <t>Y=[(W at t-1)</t>
  </si>
  <si>
    <t xml:space="preserve"> Z=-[U+(X-Y)-G]</t>
  </si>
  <si>
    <t>see G</t>
  </si>
  <si>
    <t>= -(Y - Z)</t>
  </si>
  <si>
    <t>= X-(Y - Z)</t>
  </si>
  <si>
    <t>x(W at t-1)</t>
  </si>
  <si>
    <t>-(W at t)]</t>
  </si>
  <si>
    <t>Company B</t>
  </si>
  <si>
    <t>Legal</t>
  </si>
  <si>
    <t>Settlement</t>
  </si>
  <si>
    <t>K= PV(rate=E, N=4-A, Amount=G)</t>
  </si>
  <si>
    <t>W= PV(rate=U, N=4-A, Amount=V)</t>
  </si>
  <si>
    <t>ED 162=B Example 1 Using FASB Example Rates</t>
  </si>
  <si>
    <t>E=C-D</t>
  </si>
  <si>
    <t>FASB Assumed Fair Market Value</t>
  </si>
  <si>
    <t xml:space="preserve">                   Example 1 Corporation Using the [Note + Swap] Rate Notional Discount Rates</t>
  </si>
  <si>
    <t xml:space="preserve">     Interest Expense</t>
  </si>
  <si>
    <t xml:space="preserve">        Adjustment</t>
  </si>
  <si>
    <t xml:space="preserve"> Bond/Note Swap Rate</t>
  </si>
  <si>
    <t>N=(Krow t-1)(J row t-1)</t>
  </si>
  <si>
    <t>Example 1</t>
  </si>
  <si>
    <t>ED 162-B Example 1 Using the [Note + Swap] Rate Notional Discount Rates</t>
  </si>
  <si>
    <t xml:space="preserve">                   Example 1 Using the [Note + Swap] Rate Notional Discount Rates</t>
  </si>
  <si>
    <t xml:space="preserve">                   Example 1 Using the Bond Plus Swap Adjusted Notional Discount Rates - Historical Cost Solutions</t>
  </si>
  <si>
    <t>Net PV</t>
  </si>
  <si>
    <t xml:space="preserve"> in Theory</t>
  </si>
  <si>
    <t>H= PV(rate=C, N=7-A, Amount=G)</t>
  </si>
  <si>
    <t>I= PV(rate=D, N=7-A, Amount=G)</t>
  </si>
  <si>
    <t>J = H+I</t>
  </si>
  <si>
    <t xml:space="preserve">   Legal Settlement Adjusted Rate</t>
  </si>
  <si>
    <t xml:space="preserve">              Legal Settlement Discount Rate</t>
  </si>
  <si>
    <t>J = H-I</t>
  </si>
  <si>
    <t xml:space="preserve">     K= RATE (N=A-1, Payments = G, PV = J)</t>
  </si>
  <si>
    <t>J=- PV(rate=K, N=7-A, Amount=G)</t>
  </si>
  <si>
    <t>L= PV(rate=K, N=7-A, Amount=G)</t>
  </si>
  <si>
    <t xml:space="preserve">          Legal Settlement</t>
  </si>
  <si>
    <t xml:space="preserve">             Interest Expense</t>
  </si>
  <si>
    <t xml:space="preserve">               Adjustment</t>
  </si>
  <si>
    <t>L=-J</t>
  </si>
  <si>
    <t xml:space="preserve">    N=-(Krow t-1)(J row t-1)</t>
  </si>
  <si>
    <t xml:space="preserve">                   Example 1 Using the Legal Settlement Notional Rates</t>
  </si>
  <si>
    <t xml:space="preserve">                   Example 1 Using the Legal Settlement Notional Discount Rates - Historical Cost Solution</t>
  </si>
  <si>
    <t>Interest expense (revenue)</t>
  </si>
  <si>
    <t>Interest rate swaps receivable (payable)</t>
  </si>
  <si>
    <t>Other comprehenseive income</t>
  </si>
  <si>
    <t xml:space="preserve">Interest expense (revenue) </t>
  </si>
  <si>
    <t>Assignment (a take home quiz for partners)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</si>
</sst>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0.00000"/>
    <numFmt numFmtId="167" formatCode="0.0"/>
    <numFmt numFmtId="168" formatCode="0.000000"/>
    <numFmt numFmtId="169" formatCode="&quot;$&quot;#,##0.0_);\(&quot;$&quot;#,##0.0\)"/>
    <numFmt numFmtId="170" formatCode="0.0000000"/>
    <numFmt numFmtId="171" formatCode="0.00000000"/>
  </numFmts>
  <fonts count="14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59"/>
      <name val="Arial"/>
      <family val="2"/>
    </font>
    <font>
      <b/>
      <sz val="10"/>
      <color indexed="37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0"/>
      <color indexed="60"/>
      <name val="Arial"/>
      <family val="2"/>
    </font>
    <font>
      <b/>
      <sz val="10"/>
      <color indexed="16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7" fontId="2" fillId="0" borderId="0" xfId="0" applyNumberFormat="1" applyFont="1" applyAlignment="1">
      <alignment/>
    </xf>
    <xf numFmtId="7" fontId="5" fillId="0" borderId="0" xfId="0" applyNumberFormat="1" applyFont="1" applyAlignment="1">
      <alignment/>
    </xf>
    <xf numFmtId="7" fontId="3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9" fillId="0" borderId="0" xfId="0" applyFont="1" applyAlignment="1" quotePrefix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 quotePrefix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6" fillId="0" borderId="0" xfId="0" applyNumberFormat="1" applyFont="1" applyAlignment="1">
      <alignment horizontal="center"/>
    </xf>
    <xf numFmtId="166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 quotePrefix="1">
      <alignment horizontal="left"/>
    </xf>
    <xf numFmtId="166" fontId="2" fillId="0" borderId="0" xfId="0" applyNumberFormat="1" applyFont="1" applyAlignment="1">
      <alignment horizontal="center"/>
    </xf>
    <xf numFmtId="5" fontId="4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5" fontId="2" fillId="0" borderId="0" xfId="0" applyNumberFormat="1" applyFont="1" applyAlignment="1">
      <alignment horizontal="center"/>
    </xf>
    <xf numFmtId="0" fontId="4" fillId="0" borderId="0" xfId="0" applyFont="1" applyAlignment="1" quotePrefix="1">
      <alignment horizontal="center"/>
    </xf>
    <xf numFmtId="0" fontId="6" fillId="0" borderId="0" xfId="0" applyFont="1" applyAlignment="1" quotePrefix="1">
      <alignment horizontal="center"/>
    </xf>
    <xf numFmtId="5" fontId="2" fillId="0" borderId="0" xfId="0" applyNumberFormat="1" applyFont="1" applyAlignment="1">
      <alignment horizontal="center"/>
    </xf>
    <xf numFmtId="5" fontId="4" fillId="0" borderId="0" xfId="0" applyNumberFormat="1" applyFont="1" applyAlignment="1">
      <alignment/>
    </xf>
    <xf numFmtId="5" fontId="6" fillId="0" borderId="0" xfId="0" applyNumberFormat="1" applyFont="1" applyAlignment="1">
      <alignment/>
    </xf>
    <xf numFmtId="5" fontId="0" fillId="0" borderId="0" xfId="0" applyNumberFormat="1" applyAlignment="1">
      <alignment horizontal="center"/>
    </xf>
    <xf numFmtId="5" fontId="0" fillId="0" borderId="0" xfId="0" applyNumberFormat="1" applyAlignment="1">
      <alignment/>
    </xf>
    <xf numFmtId="5" fontId="0" fillId="0" borderId="0" xfId="0" applyNumberFormat="1" applyAlignment="1" quotePrefix="1">
      <alignment horizontal="left"/>
    </xf>
    <xf numFmtId="0" fontId="3" fillId="0" borderId="0" xfId="0" applyFont="1" applyAlignment="1" quotePrefix="1">
      <alignment horizontal="center"/>
    </xf>
    <xf numFmtId="1" fontId="6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165" fontId="1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5" fontId="1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Company B Swap Receivable Under Four Amortization Methods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75"/>
          <c:y val="0.1835"/>
          <c:w val="0.86525"/>
          <c:h val="0.77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'[2]Sheet1'!$B$92:$B$98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356.6529492455421</c:v>
                </c:pt>
                <c:pt idx="3">
                  <c:v>277.777777777778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'[2]Sheet1'!$C$92:$C$98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'[2]Sheet1'!$D$92:$D$98</c:f>
              <c:numCache>
                <c:ptCount val="7"/>
                <c:pt idx="0">
                  <c:v>-481284.2865120908</c:v>
                </c:pt>
                <c:pt idx="1">
                  <c:v>-454757.53209711984</c:v>
                </c:pt>
                <c:pt idx="2">
                  <c:v>-274699.95000596344</c:v>
                </c:pt>
                <c:pt idx="3">
                  <c:v>-120039.00477239909</c:v>
                </c:pt>
                <c:pt idx="4">
                  <c:v>0</c:v>
                </c:pt>
                <c:pt idx="5">
                  <c:v>72628.04053843836</c:v>
                </c:pt>
                <c:pt idx="6">
                  <c:v>80437.58043758059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'[2]Sheet1'!$A$92:$A$98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'[2]Sheet1'!$E$92:$E$98</c:f>
              <c:numCache>
                <c:ptCount val="7"/>
                <c:pt idx="0">
                  <c:v>-481284.2865120909</c:v>
                </c:pt>
                <c:pt idx="1">
                  <c:v>-448768.9638855681</c:v>
                </c:pt>
                <c:pt idx="2">
                  <c:v>-408316.4359616195</c:v>
                </c:pt>
                <c:pt idx="3">
                  <c:v>-357989.17843340966</c:v>
                </c:pt>
                <c:pt idx="4">
                  <c:v>-295376.7044967371</c:v>
                </c:pt>
                <c:pt idx="5">
                  <c:v>-217480.11157642837</c:v>
                </c:pt>
                <c:pt idx="6">
                  <c:v>-120568.44514508024</c:v>
                </c:pt>
              </c:numCache>
            </c:numRef>
          </c:val>
        </c:ser>
        <c:axId val="56145292"/>
        <c:axId val="35545581"/>
      </c:barChart>
      <c:catAx>
        <c:axId val="561452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545581"/>
        <c:crosses val="autoZero"/>
        <c:auto val="0"/>
        <c:lblOffset val="100"/>
        <c:noMultiLvlLbl val="0"/>
      </c:catAx>
      <c:valAx>
        <c:axId val="355455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1452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Company B Swap Receivables/Payables
         Series 1 =  Method 3 [Bond + Swap] Rate Historical Cost Values 
              Series 2 = Method 5 Legal Settlement Rate Historical Cost Values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8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7"/>
          <c:y val="0.15725"/>
          <c:w val="0.864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'[2]Sheet1'!$B$113:$B$120</c:f>
              <c:numCache>
                <c:ptCount val="8"/>
                <c:pt idx="0">
                  <c:v>-706829.4396943593</c:v>
                </c:pt>
                <c:pt idx="1">
                  <c:v>-634580.6780607388</c:v>
                </c:pt>
                <c:pt idx="2">
                  <c:v>-554384.5526474201</c:v>
                </c:pt>
                <c:pt idx="3">
                  <c:v>-465366.85343863623</c:v>
                </c:pt>
                <c:pt idx="4">
                  <c:v>-366557.2073168861</c:v>
                </c:pt>
                <c:pt idx="5">
                  <c:v>-256878.5001217435</c:v>
                </c:pt>
                <c:pt idx="6">
                  <c:v>-135135.13513513526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'[2]Sheet1'!$C$113:$C$120</c:f>
              <c:numCache>
                <c:ptCount val="8"/>
                <c:pt idx="0">
                  <c:v>-481284.2865120909</c:v>
                </c:pt>
                <c:pt idx="1">
                  <c:v>-448768.9638855681</c:v>
                </c:pt>
                <c:pt idx="2">
                  <c:v>-408316.4359616195</c:v>
                </c:pt>
                <c:pt idx="3">
                  <c:v>-357989.17843340966</c:v>
                </c:pt>
                <c:pt idx="4">
                  <c:v>-295376.7044967371</c:v>
                </c:pt>
                <c:pt idx="5">
                  <c:v>-217480.11157642837</c:v>
                </c:pt>
                <c:pt idx="6">
                  <c:v>-120568.44514508024</c:v>
                </c:pt>
                <c:pt idx="7">
                  <c:v>0</c:v>
                </c:pt>
              </c:numCache>
            </c:numRef>
          </c:val>
          <c:shape val="box"/>
        </c:ser>
        <c:gapDepth val="0"/>
        <c:shape val="box"/>
        <c:axId val="51474774"/>
        <c:axId val="60619783"/>
      </c:bar3DChart>
      <c:catAx>
        <c:axId val="51474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619783"/>
        <c:crosses val="autoZero"/>
        <c:auto val="0"/>
        <c:lblOffset val="100"/>
        <c:noMultiLvlLbl val="0"/>
      </c:catAx>
      <c:valAx>
        <c:axId val="606197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4747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Company B Swap Receivables/Payables
         Series 1 =  Method 3 [Bond + Swap] Rate Historical Cost Values 
              Series 2 = Method 5 Legal Settlement Rate Historical Cost Values</a:t>
            </a: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085"/>
          <c:y val="-0.01975"/>
        </c:manualLayout>
      </c:layout>
      <c:spPr>
        <a:noFill/>
        <a:ln>
          <a:noFill/>
        </a:ln>
      </c:spPr>
    </c:title>
    <c:view3D>
      <c:rotX val="15"/>
      <c:rotY val="20"/>
      <c:depthPercent val="200"/>
      <c:rAngAx val="1"/>
    </c:view3D>
    <c:plotArea>
      <c:layout>
        <c:manualLayout>
          <c:xMode val="edge"/>
          <c:yMode val="edge"/>
          <c:x val="0.017"/>
          <c:y val="0.15725"/>
          <c:w val="0.864"/>
          <c:h val="0.808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'[2]Sheet1'!$B$113:$B$120</c:f>
              <c:numCache>
                <c:ptCount val="8"/>
                <c:pt idx="0">
                  <c:v>-706829.4396943593</c:v>
                </c:pt>
                <c:pt idx="1">
                  <c:v>-634580.6780607388</c:v>
                </c:pt>
                <c:pt idx="2">
                  <c:v>-554384.5526474201</c:v>
                </c:pt>
                <c:pt idx="3">
                  <c:v>-465366.85343863623</c:v>
                </c:pt>
                <c:pt idx="4">
                  <c:v>-366557.2073168861</c:v>
                </c:pt>
                <c:pt idx="5">
                  <c:v>-256878.5001217435</c:v>
                </c:pt>
                <c:pt idx="6">
                  <c:v>-135135.13513513526</c:v>
                </c:pt>
                <c:pt idx="7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'[2]Sheet1'!$C$113:$C$120</c:f>
              <c:numCache>
                <c:ptCount val="8"/>
                <c:pt idx="0">
                  <c:v>-481284.2865120909</c:v>
                </c:pt>
                <c:pt idx="1">
                  <c:v>-448768.9638855681</c:v>
                </c:pt>
                <c:pt idx="2">
                  <c:v>-408316.4359616195</c:v>
                </c:pt>
                <c:pt idx="3">
                  <c:v>-357989.17843340966</c:v>
                </c:pt>
                <c:pt idx="4">
                  <c:v>-295376.7044967371</c:v>
                </c:pt>
                <c:pt idx="5">
                  <c:v>-217480.11157642837</c:v>
                </c:pt>
                <c:pt idx="6">
                  <c:v>-120568.44514508024</c:v>
                </c:pt>
                <c:pt idx="7">
                  <c:v>0</c:v>
                </c:pt>
              </c:numCache>
            </c:numRef>
          </c:val>
          <c:shape val="box"/>
        </c:ser>
        <c:gapDepth val="0"/>
        <c:shape val="box"/>
        <c:axId val="8707136"/>
        <c:axId val="11255361"/>
      </c:bar3DChart>
      <c:catAx>
        <c:axId val="8707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1255361"/>
        <c:crosses val="autoZero"/>
        <c:auto val="0"/>
        <c:lblOffset val="100"/>
        <c:noMultiLvlLbl val="0"/>
      </c:catAx>
      <c:valAx>
        <c:axId val="1125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071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Company B Swap Receivable Under Four Amortization Rates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3775"/>
          <c:w val="0.86875"/>
          <c:h val="0.830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'[1]Sheet1'!$B$92:$B$98</c:f>
              <c:numCache>
                <c:ptCount val="7"/>
                <c:pt idx="0">
                  <c:v>-706829.4396943593</c:v>
                </c:pt>
                <c:pt idx="1">
                  <c:v>-634580.6780607388</c:v>
                </c:pt>
                <c:pt idx="2">
                  <c:v>-369589.7017649465</c:v>
                </c:pt>
                <c:pt idx="3">
                  <c:v>-155122.28447954555</c:v>
                </c:pt>
                <c:pt idx="4">
                  <c:v>0</c:v>
                </c:pt>
                <c:pt idx="5">
                  <c:v>85626.16670724792</c:v>
                </c:pt>
                <c:pt idx="6">
                  <c:v>90090.09009009012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'[1]Sheet1'!$C$92:$C$98</c:f>
              <c:numCache>
                <c:ptCount val="7"/>
                <c:pt idx="0">
                  <c:v>-706829.4396943593</c:v>
                </c:pt>
                <c:pt idx="1">
                  <c:v>-634580.6780607388</c:v>
                </c:pt>
                <c:pt idx="2">
                  <c:v>-554384.5526474201</c:v>
                </c:pt>
                <c:pt idx="3">
                  <c:v>-465366.85343863623</c:v>
                </c:pt>
                <c:pt idx="4">
                  <c:v>-366557.2073168861</c:v>
                </c:pt>
                <c:pt idx="5">
                  <c:v>-256878.5001217435</c:v>
                </c:pt>
                <c:pt idx="6">
                  <c:v>-135135.13513513526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'[1]Sheet1'!$D$92:$D$98</c:f>
              <c:numCache>
                <c:ptCount val="7"/>
                <c:pt idx="0">
                  <c:v>-481284.2865120908</c:v>
                </c:pt>
                <c:pt idx="1">
                  <c:v>-454757.53209711984</c:v>
                </c:pt>
                <c:pt idx="2">
                  <c:v>-274699.95000596344</c:v>
                </c:pt>
                <c:pt idx="3">
                  <c:v>-120039.00477239909</c:v>
                </c:pt>
                <c:pt idx="4">
                  <c:v>0</c:v>
                </c:pt>
                <c:pt idx="5">
                  <c:v>72628.04053843836</c:v>
                </c:pt>
                <c:pt idx="6">
                  <c:v>80437.58043758059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'[1]Sheet1'!$A$92:$A$98</c:f>
              <c:numCache>
                <c:ptCount val="7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</c:numCache>
            </c:numRef>
          </c:cat>
          <c:val>
            <c:numRef>
              <c:f>'[1]Sheet1'!$E$92:$E$98</c:f>
              <c:numCache>
                <c:ptCount val="7"/>
                <c:pt idx="0">
                  <c:v>-481284.2865120909</c:v>
                </c:pt>
                <c:pt idx="1">
                  <c:v>-448768.9638855681</c:v>
                </c:pt>
                <c:pt idx="2">
                  <c:v>-408316.4359616195</c:v>
                </c:pt>
                <c:pt idx="3">
                  <c:v>-357989.17843340966</c:v>
                </c:pt>
                <c:pt idx="4">
                  <c:v>-295376.7044967371</c:v>
                </c:pt>
                <c:pt idx="5">
                  <c:v>-217480.11157642837</c:v>
                </c:pt>
                <c:pt idx="6">
                  <c:v>-120568.44514508024</c:v>
                </c:pt>
              </c:numCache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69019"/>
        <c:crosses val="autoZero"/>
        <c:auto val="0"/>
        <c:lblOffset val="100"/>
        <c:noMultiLvlLbl val="0"/>
      </c:catAx>
      <c:valAx>
        <c:axId val="392690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1893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91</xdr:row>
      <xdr:rowOff>66675</xdr:rowOff>
    </xdr:from>
    <xdr:to>
      <xdr:col>13</xdr:col>
      <xdr:colOff>523875</xdr:colOff>
      <xdr:row>105</xdr:row>
      <xdr:rowOff>47625</xdr:rowOff>
    </xdr:to>
    <xdr:graphicFrame>
      <xdr:nvGraphicFramePr>
        <xdr:cNvPr id="1" name="Chart 2"/>
        <xdr:cNvGraphicFramePr/>
      </xdr:nvGraphicFramePr>
      <xdr:xfrm>
        <a:off x="3590925" y="14830425"/>
        <a:ext cx="5743575" cy="224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323850</xdr:colOff>
      <xdr:row>111</xdr:row>
      <xdr:rowOff>19050</xdr:rowOff>
    </xdr:from>
    <xdr:to>
      <xdr:col>11</xdr:col>
      <xdr:colOff>533400</xdr:colOff>
      <xdr:row>128</xdr:row>
      <xdr:rowOff>85725</xdr:rowOff>
    </xdr:to>
    <xdr:graphicFrame>
      <xdr:nvGraphicFramePr>
        <xdr:cNvPr id="2" name="Chart 3"/>
        <xdr:cNvGraphicFramePr/>
      </xdr:nvGraphicFramePr>
      <xdr:xfrm>
        <a:off x="2438400" y="18021300"/>
        <a:ext cx="5686425" cy="2819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111</xdr:row>
      <xdr:rowOff>19050</xdr:rowOff>
    </xdr:from>
    <xdr:to>
      <xdr:col>11</xdr:col>
      <xdr:colOff>533400</xdr:colOff>
      <xdr:row>128</xdr:row>
      <xdr:rowOff>85725</xdr:rowOff>
    </xdr:to>
    <xdr:graphicFrame>
      <xdr:nvGraphicFramePr>
        <xdr:cNvPr id="1" name="Chart 3"/>
        <xdr:cNvGraphicFramePr/>
      </xdr:nvGraphicFramePr>
      <xdr:xfrm>
        <a:off x="2438400" y="18107025"/>
        <a:ext cx="56864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133350</xdr:colOff>
      <xdr:row>91</xdr:row>
      <xdr:rowOff>66675</xdr:rowOff>
    </xdr:from>
    <xdr:to>
      <xdr:col>13</xdr:col>
      <xdr:colOff>523875</xdr:colOff>
      <xdr:row>110</xdr:row>
      <xdr:rowOff>47625</xdr:rowOff>
    </xdr:to>
    <xdr:graphicFrame>
      <xdr:nvGraphicFramePr>
        <xdr:cNvPr id="1" name="Chart 2"/>
        <xdr:cNvGraphicFramePr/>
      </xdr:nvGraphicFramePr>
      <xdr:xfrm>
        <a:off x="3743325" y="14916150"/>
        <a:ext cx="5886450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urses\Acct5341\231WP\excel\BLEG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2BEX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2">
          <cell r="A92">
            <v>0</v>
          </cell>
          <cell r="B92">
            <v>-706829.4396943593</v>
          </cell>
          <cell r="C92">
            <v>-706829.4396943593</v>
          </cell>
          <cell r="D92">
            <v>-481284.2865120908</v>
          </cell>
          <cell r="E92">
            <v>-481284.2865120909</v>
          </cell>
        </row>
        <row r="93">
          <cell r="A93">
            <v>1</v>
          </cell>
          <cell r="B93">
            <v>-634580.6780607388</v>
          </cell>
          <cell r="C93">
            <v>-634580.6780607388</v>
          </cell>
          <cell r="D93">
            <v>-454757.53209711984</v>
          </cell>
          <cell r="E93">
            <v>-448768.9638855681</v>
          </cell>
        </row>
        <row r="94">
          <cell r="A94">
            <v>2</v>
          </cell>
          <cell r="B94">
            <v>-369589.7017649465</v>
          </cell>
          <cell r="C94">
            <v>-554384.5526474201</v>
          </cell>
          <cell r="D94">
            <v>-274699.95000596344</v>
          </cell>
          <cell r="E94">
            <v>-408316.4359616195</v>
          </cell>
        </row>
        <row r="95">
          <cell r="A95">
            <v>3</v>
          </cell>
          <cell r="B95">
            <v>-155122.28447954555</v>
          </cell>
          <cell r="C95">
            <v>-465366.85343863623</v>
          </cell>
          <cell r="D95">
            <v>-120039.00477239909</v>
          </cell>
          <cell r="E95">
            <v>-357989.17843340966</v>
          </cell>
        </row>
        <row r="96">
          <cell r="A96">
            <v>4</v>
          </cell>
          <cell r="B96">
            <v>0</v>
          </cell>
          <cell r="C96">
            <v>-366557.2073168861</v>
          </cell>
          <cell r="D96">
            <v>0</v>
          </cell>
          <cell r="E96">
            <v>-295376.7044967371</v>
          </cell>
        </row>
        <row r="97">
          <cell r="A97">
            <v>5</v>
          </cell>
          <cell r="B97">
            <v>85626.16670724792</v>
          </cell>
          <cell r="C97">
            <v>-256878.5001217435</v>
          </cell>
          <cell r="D97">
            <v>72628.04053843836</v>
          </cell>
          <cell r="E97">
            <v>-217480.11157642837</v>
          </cell>
        </row>
        <row r="98">
          <cell r="A98">
            <v>6</v>
          </cell>
          <cell r="B98">
            <v>90090.09009009012</v>
          </cell>
          <cell r="C98">
            <v>-135135.13513513526</v>
          </cell>
          <cell r="D98">
            <v>80437.58043758059</v>
          </cell>
          <cell r="E98">
            <v>-120568.44514508024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92">
          <cell r="A92">
            <v>0</v>
          </cell>
          <cell r="B92">
            <v>0</v>
          </cell>
          <cell r="C92">
            <v>0</v>
          </cell>
          <cell r="D92">
            <v>-481284.2865120908</v>
          </cell>
          <cell r="E92">
            <v>-481284.2865120909</v>
          </cell>
        </row>
        <row r="93">
          <cell r="A93">
            <v>1</v>
          </cell>
          <cell r="B93">
            <v>0</v>
          </cell>
          <cell r="C93">
            <v>0</v>
          </cell>
          <cell r="D93">
            <v>-454757.53209711984</v>
          </cell>
          <cell r="E93">
            <v>-448768.9638855681</v>
          </cell>
        </row>
        <row r="94">
          <cell r="A94">
            <v>2</v>
          </cell>
          <cell r="B94">
            <v>356.6529492455421</v>
          </cell>
          <cell r="C94">
            <v>0</v>
          </cell>
          <cell r="D94">
            <v>-274699.95000596344</v>
          </cell>
          <cell r="E94">
            <v>-408316.4359616195</v>
          </cell>
        </row>
        <row r="95">
          <cell r="A95">
            <v>3</v>
          </cell>
          <cell r="B95">
            <v>277.777777777778</v>
          </cell>
          <cell r="C95">
            <v>0</v>
          </cell>
          <cell r="D95">
            <v>-120039.00477239909</v>
          </cell>
          <cell r="E95">
            <v>-357989.17843340966</v>
          </cell>
        </row>
        <row r="96">
          <cell r="A96">
            <v>4</v>
          </cell>
          <cell r="B96">
            <v>0</v>
          </cell>
          <cell r="C96">
            <v>0</v>
          </cell>
          <cell r="D96">
            <v>0</v>
          </cell>
          <cell r="E96">
            <v>-295376.7044967371</v>
          </cell>
        </row>
        <row r="97">
          <cell r="A97">
            <v>5</v>
          </cell>
          <cell r="B97">
            <v>0</v>
          </cell>
          <cell r="C97">
            <v>0</v>
          </cell>
          <cell r="D97">
            <v>72628.04053843836</v>
          </cell>
          <cell r="E97">
            <v>-217480.11157642837</v>
          </cell>
        </row>
        <row r="98">
          <cell r="A98">
            <v>6</v>
          </cell>
          <cell r="B98">
            <v>0</v>
          </cell>
          <cell r="C98">
            <v>0</v>
          </cell>
          <cell r="D98">
            <v>80437.58043758059</v>
          </cell>
          <cell r="E98">
            <v>-120568.44514508024</v>
          </cell>
        </row>
        <row r="113">
          <cell r="B113">
            <v>-706829.4396943593</v>
          </cell>
          <cell r="C113">
            <v>-481284.2865120909</v>
          </cell>
        </row>
        <row r="114">
          <cell r="B114">
            <v>-634580.6780607388</v>
          </cell>
          <cell r="C114">
            <v>-448768.9638855681</v>
          </cell>
        </row>
        <row r="115">
          <cell r="B115">
            <v>-554384.5526474201</v>
          </cell>
          <cell r="C115">
            <v>-408316.4359616195</v>
          </cell>
        </row>
        <row r="116">
          <cell r="B116">
            <v>-465366.85343863623</v>
          </cell>
          <cell r="C116">
            <v>-357989.17843340966</v>
          </cell>
        </row>
        <row r="117">
          <cell r="B117">
            <v>-366557.2073168861</v>
          </cell>
          <cell r="C117">
            <v>-295376.7044967371</v>
          </cell>
        </row>
        <row r="118">
          <cell r="B118">
            <v>-256878.5001217435</v>
          </cell>
          <cell r="C118">
            <v>-217480.11157642837</v>
          </cell>
        </row>
        <row r="119">
          <cell r="B119">
            <v>-135135.13513513526</v>
          </cell>
          <cell r="C119">
            <v>-120568.44514508024</v>
          </cell>
        </row>
        <row r="120">
          <cell r="B120">
            <v>0</v>
          </cell>
          <cell r="C12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9"/>
  <sheetViews>
    <sheetView tabSelected="1" workbookViewId="0" topLeftCell="A1">
      <pane xSplit="6150" topLeftCell="A1" activePane="topLeft" state="split"/>
      <selection pane="topLeft" activeCell="A2" sqref="A2"/>
      <selection pane="topRight" activeCell="M11" sqref="M11"/>
    </sheetView>
  </sheetViews>
  <sheetFormatPr defaultColWidth="9.140625" defaultRowHeight="12.75"/>
  <cols>
    <col min="8" max="9" width="9.140625" style="3" customWidth="1"/>
    <col min="10" max="10" width="11.28125" style="3" bestFit="1" customWidth="1"/>
    <col min="12" max="13" width="9.140625" style="3" customWidth="1"/>
    <col min="14" max="14" width="11.28125" style="3" bestFit="1" customWidth="1"/>
    <col min="16" max="17" width="9.140625" style="3" customWidth="1"/>
    <col min="18" max="18" width="11.28125" style="0" bestFit="1" customWidth="1"/>
  </cols>
  <sheetData>
    <row r="1" ht="12.75">
      <c r="A1" t="s">
        <v>153</v>
      </c>
    </row>
    <row r="2" spans="1:2" ht="12.75">
      <c r="A2" t="s">
        <v>0</v>
      </c>
      <c r="B2" s="1" t="s">
        <v>1</v>
      </c>
    </row>
    <row r="3" ht="12.75">
      <c r="A3" t="s">
        <v>2</v>
      </c>
    </row>
    <row r="5" spans="1:2" ht="12.75">
      <c r="A5" t="s">
        <v>3</v>
      </c>
      <c r="B5" t="s">
        <v>4</v>
      </c>
    </row>
    <row r="6" ht="12.75">
      <c r="C6" t="s">
        <v>38</v>
      </c>
    </row>
    <row r="7" ht="12.75">
      <c r="B7" t="s">
        <v>5</v>
      </c>
    </row>
    <row r="8" ht="12.75">
      <c r="C8" t="s">
        <v>6</v>
      </c>
    </row>
    <row r="9" ht="12.75">
      <c r="B9" t="s">
        <v>29</v>
      </c>
    </row>
    <row r="10" ht="12.75">
      <c r="C10" t="s">
        <v>30</v>
      </c>
    </row>
    <row r="11" ht="12.75">
      <c r="B11" t="s">
        <v>28</v>
      </c>
    </row>
    <row r="13" ht="12.75">
      <c r="A13" t="s">
        <v>7</v>
      </c>
    </row>
    <row r="15" spans="12:17" ht="12.75">
      <c r="L15" s="5" t="s">
        <v>32</v>
      </c>
      <c r="M15" s="5"/>
      <c r="N15" s="5"/>
      <c r="P15" s="7" t="s">
        <v>33</v>
      </c>
      <c r="Q15" s="7"/>
    </row>
    <row r="16" spans="8:17" ht="12.75">
      <c r="H16" s="3" t="s">
        <v>26</v>
      </c>
      <c r="L16" s="5" t="s">
        <v>34</v>
      </c>
      <c r="M16" s="5"/>
      <c r="N16" s="5"/>
      <c r="P16" s="7" t="s">
        <v>35</v>
      </c>
      <c r="Q16" s="7"/>
    </row>
    <row r="17" spans="8:17" ht="12.75">
      <c r="H17" s="3" t="s">
        <v>27</v>
      </c>
      <c r="L17" s="5" t="s">
        <v>37</v>
      </c>
      <c r="M17" s="5"/>
      <c r="N17" s="5"/>
      <c r="P17" s="7" t="s">
        <v>36</v>
      </c>
      <c r="Q17" s="7"/>
    </row>
    <row r="18" spans="1:18" ht="12.75">
      <c r="A18" t="s">
        <v>8</v>
      </c>
      <c r="H18" s="25" t="s">
        <v>24</v>
      </c>
      <c r="I18" s="26" t="s">
        <v>25</v>
      </c>
      <c r="J18" s="4" t="s">
        <v>31</v>
      </c>
      <c r="L18" s="19" t="s">
        <v>24</v>
      </c>
      <c r="M18" s="20" t="s">
        <v>25</v>
      </c>
      <c r="N18" s="6" t="s">
        <v>31</v>
      </c>
      <c r="P18" s="13" t="s">
        <v>24</v>
      </c>
      <c r="Q18" s="14" t="s">
        <v>25</v>
      </c>
      <c r="R18" s="8" t="s">
        <v>31</v>
      </c>
    </row>
    <row r="19" spans="1:18" ht="12.75">
      <c r="A19" t="s">
        <v>12</v>
      </c>
      <c r="B19" s="3" t="s">
        <v>10</v>
      </c>
      <c r="C19" s="3"/>
      <c r="D19" s="3"/>
      <c r="H19" s="27">
        <v>10000</v>
      </c>
      <c r="I19" s="28"/>
      <c r="J19" s="9">
        <v>10000</v>
      </c>
      <c r="L19" s="21">
        <v>10000</v>
      </c>
      <c r="M19" s="22" t="s">
        <v>9</v>
      </c>
      <c r="N19" s="11">
        <v>10000</v>
      </c>
      <c r="P19" s="15">
        <v>10000</v>
      </c>
      <c r="Q19" s="16" t="s">
        <v>9</v>
      </c>
      <c r="R19" s="12">
        <v>10000</v>
      </c>
    </row>
    <row r="20" spans="2:18" ht="12.75">
      <c r="B20" s="3"/>
      <c r="C20" s="3" t="s">
        <v>13</v>
      </c>
      <c r="D20" s="3"/>
      <c r="H20" s="27"/>
      <c r="I20" s="28">
        <v>10000</v>
      </c>
      <c r="J20" s="9">
        <v>-10000</v>
      </c>
      <c r="L20" s="21"/>
      <c r="M20" s="22">
        <v>10000</v>
      </c>
      <c r="N20" s="11">
        <v>-10000</v>
      </c>
      <c r="P20" s="15"/>
      <c r="Q20" s="16">
        <v>10000</v>
      </c>
      <c r="R20" s="12">
        <v>-10000</v>
      </c>
    </row>
    <row r="21" spans="2:18" ht="12.75">
      <c r="B21" s="2" t="s">
        <v>14</v>
      </c>
      <c r="H21" s="27"/>
      <c r="I21" s="28"/>
      <c r="J21" s="9"/>
      <c r="L21" s="21"/>
      <c r="M21" s="22"/>
      <c r="N21" s="11"/>
      <c r="P21" s="15"/>
      <c r="Q21" s="16"/>
      <c r="R21" s="12"/>
    </row>
    <row r="22" spans="8:17" ht="12.75">
      <c r="H22" s="33"/>
      <c r="I22" s="34"/>
      <c r="J22"/>
      <c r="L22" s="33"/>
      <c r="M22" s="34"/>
      <c r="N22"/>
      <c r="P22" s="33"/>
      <c r="Q22" s="34"/>
    </row>
    <row r="23" spans="2:18" ht="12.75">
      <c r="B23" s="3" t="s">
        <v>150</v>
      </c>
      <c r="C23" s="3"/>
      <c r="D23" s="3"/>
      <c r="E23" s="3"/>
      <c r="H23" s="27">
        <v>0</v>
      </c>
      <c r="I23" s="28"/>
      <c r="J23" s="9">
        <v>497</v>
      </c>
      <c r="L23" s="29">
        <v>0</v>
      </c>
      <c r="M23" s="22"/>
      <c r="N23" s="11">
        <v>0</v>
      </c>
      <c r="P23" s="29">
        <v>0</v>
      </c>
      <c r="Q23" s="16"/>
      <c r="R23" s="12">
        <v>0</v>
      </c>
    </row>
    <row r="24" spans="2:18" ht="12.75">
      <c r="B24" s="3"/>
      <c r="C24" s="3" t="s">
        <v>151</v>
      </c>
      <c r="D24" s="3"/>
      <c r="E24" s="3"/>
      <c r="H24" s="27"/>
      <c r="I24" s="28">
        <v>0</v>
      </c>
      <c r="J24" s="9">
        <v>-497</v>
      </c>
      <c r="L24" s="21"/>
      <c r="M24" s="30">
        <v>0</v>
      </c>
      <c r="N24" s="11">
        <v>0</v>
      </c>
      <c r="P24" s="15"/>
      <c r="Q24" s="30">
        <v>0</v>
      </c>
      <c r="R24" s="12">
        <v>0</v>
      </c>
    </row>
    <row r="25" spans="2:18" ht="12.75">
      <c r="B25" s="2" t="s">
        <v>15</v>
      </c>
      <c r="H25" s="27"/>
      <c r="I25" s="28"/>
      <c r="J25" s="9"/>
      <c r="L25" s="21"/>
      <c r="M25" s="22"/>
      <c r="N25" s="11"/>
      <c r="P25" s="15"/>
      <c r="Q25" s="16"/>
      <c r="R25" s="12"/>
    </row>
    <row r="26" spans="2:18" ht="12.75">
      <c r="B26" s="2"/>
      <c r="H26" s="27"/>
      <c r="I26" s="28"/>
      <c r="J26" s="9"/>
      <c r="L26" s="21"/>
      <c r="M26" s="22"/>
      <c r="N26" s="11"/>
      <c r="P26" s="15"/>
      <c r="Q26" s="16"/>
      <c r="R26" s="12"/>
    </row>
    <row r="27" spans="1:18" ht="12.75">
      <c r="A27" t="s">
        <v>17</v>
      </c>
      <c r="B27" s="3" t="s">
        <v>149</v>
      </c>
      <c r="C27" s="3"/>
      <c r="H27" s="27">
        <v>800</v>
      </c>
      <c r="I27" s="28" t="s">
        <v>9</v>
      </c>
      <c r="J27" s="9">
        <v>800</v>
      </c>
      <c r="L27" s="21">
        <v>800</v>
      </c>
      <c r="M27" s="22"/>
      <c r="N27" s="11">
        <v>800</v>
      </c>
      <c r="P27" s="15">
        <v>800</v>
      </c>
      <c r="Q27" s="16"/>
      <c r="R27" s="12">
        <v>800</v>
      </c>
    </row>
    <row r="28" spans="2:18" ht="12.75">
      <c r="B28" s="3"/>
      <c r="C28" s="3" t="s">
        <v>10</v>
      </c>
      <c r="H28" s="27"/>
      <c r="I28" s="28">
        <v>800</v>
      </c>
      <c r="J28" s="9">
        <v>9200</v>
      </c>
      <c r="L28" s="21"/>
      <c r="M28" s="22">
        <v>800</v>
      </c>
      <c r="N28" s="11">
        <v>9200</v>
      </c>
      <c r="P28" s="15"/>
      <c r="Q28" s="16">
        <v>800</v>
      </c>
      <c r="R28" s="12">
        <v>9200</v>
      </c>
    </row>
    <row r="29" spans="2:18" ht="12.75">
      <c r="B29" s="3"/>
      <c r="C29" s="3"/>
      <c r="H29" s="27"/>
      <c r="I29" s="28"/>
      <c r="J29" s="9"/>
      <c r="L29" s="21"/>
      <c r="M29" s="22"/>
      <c r="N29" s="11"/>
      <c r="P29" s="15"/>
      <c r="Q29" s="16"/>
      <c r="R29" s="12"/>
    </row>
    <row r="30" spans="8:18" ht="12.75">
      <c r="H30" s="27" t="s">
        <v>9</v>
      </c>
      <c r="I30" s="28"/>
      <c r="J30" s="9"/>
      <c r="L30" s="21"/>
      <c r="M30" s="22"/>
      <c r="N30" s="11"/>
      <c r="P30" s="15"/>
      <c r="Q30" s="16"/>
      <c r="R30" s="12"/>
    </row>
    <row r="31" spans="2:18" ht="12.75">
      <c r="B31" s="3" t="s">
        <v>150</v>
      </c>
      <c r="C31" s="3"/>
      <c r="D31" s="3"/>
      <c r="E31" s="3"/>
      <c r="F31" s="3"/>
      <c r="H31" s="27">
        <v>497</v>
      </c>
      <c r="I31" s="28"/>
      <c r="J31" s="9">
        <v>497</v>
      </c>
      <c r="L31" s="29">
        <v>0</v>
      </c>
      <c r="M31" s="22"/>
      <c r="N31" s="11">
        <v>0</v>
      </c>
      <c r="P31" s="15">
        <v>0</v>
      </c>
      <c r="Q31" s="16"/>
      <c r="R31" s="12">
        <v>0</v>
      </c>
    </row>
    <row r="32" spans="2:18" ht="12.75">
      <c r="B32" s="3"/>
      <c r="C32" s="3" t="s">
        <v>151</v>
      </c>
      <c r="D32" s="3"/>
      <c r="E32" s="3"/>
      <c r="F32" s="3"/>
      <c r="H32" s="27"/>
      <c r="I32" s="28">
        <v>497</v>
      </c>
      <c r="J32" s="9">
        <v>-497</v>
      </c>
      <c r="L32" s="21"/>
      <c r="M32" s="30">
        <v>0</v>
      </c>
      <c r="N32" s="11">
        <v>0</v>
      </c>
      <c r="P32" s="15"/>
      <c r="Q32" s="16">
        <v>0</v>
      </c>
      <c r="R32" s="12">
        <v>0</v>
      </c>
    </row>
    <row r="33" spans="2:18" ht="12.75">
      <c r="B33" s="3"/>
      <c r="C33" s="3"/>
      <c r="D33" s="3"/>
      <c r="E33" s="3"/>
      <c r="F33" s="3"/>
      <c r="H33" s="27"/>
      <c r="I33" s="28"/>
      <c r="J33" s="9"/>
      <c r="L33" s="21"/>
      <c r="M33" s="22"/>
      <c r="N33" s="11"/>
      <c r="P33" s="15"/>
      <c r="Q33" s="16"/>
      <c r="R33" s="12"/>
    </row>
    <row r="34" spans="2:18" ht="12.75">
      <c r="B34" s="3" t="s">
        <v>10</v>
      </c>
      <c r="C34" s="3"/>
      <c r="D34" s="3"/>
      <c r="E34" s="3"/>
      <c r="F34" s="3"/>
      <c r="H34" s="27">
        <v>0</v>
      </c>
      <c r="I34" s="28"/>
      <c r="J34" s="9">
        <v>9200</v>
      </c>
      <c r="L34" s="21">
        <v>0</v>
      </c>
      <c r="M34" s="22"/>
      <c r="N34" s="11">
        <v>9200</v>
      </c>
      <c r="P34" s="15">
        <v>0</v>
      </c>
      <c r="Q34" s="16"/>
      <c r="R34" s="12">
        <v>9200</v>
      </c>
    </row>
    <row r="35" spans="2:18" ht="12.75">
      <c r="B35" s="3"/>
      <c r="C35" s="3" t="s">
        <v>152</v>
      </c>
      <c r="D35" s="3"/>
      <c r="E35" s="3"/>
      <c r="F35" s="3"/>
      <c r="H35" s="27"/>
      <c r="I35" s="28">
        <v>0</v>
      </c>
      <c r="J35" s="9">
        <v>0</v>
      </c>
      <c r="L35" s="21"/>
      <c r="M35" s="22">
        <v>0</v>
      </c>
      <c r="N35" s="11">
        <v>0</v>
      </c>
      <c r="P35" s="15"/>
      <c r="Q35" s="16">
        <v>0</v>
      </c>
      <c r="R35" s="12">
        <v>0</v>
      </c>
    </row>
    <row r="36" spans="2:18" ht="12.75">
      <c r="B36" s="2" t="s">
        <v>16</v>
      </c>
      <c r="H36" s="27"/>
      <c r="I36" s="28"/>
      <c r="J36" s="9"/>
      <c r="L36" s="21"/>
      <c r="M36" s="22"/>
      <c r="N36" s="11"/>
      <c r="P36" s="15"/>
      <c r="Q36" s="16"/>
      <c r="R36" s="12"/>
    </row>
    <row r="37" spans="2:18" ht="12.75">
      <c r="B37" s="2"/>
      <c r="H37" s="27"/>
      <c r="I37" s="28"/>
      <c r="J37" s="9"/>
      <c r="L37" s="21"/>
      <c r="M37" s="22"/>
      <c r="N37" s="11"/>
      <c r="P37" s="15"/>
      <c r="Q37" s="16"/>
      <c r="R37" s="12"/>
    </row>
    <row r="38" spans="8:18" ht="12.75">
      <c r="H38" s="27"/>
      <c r="I38" s="28"/>
      <c r="J38" s="9"/>
      <c r="L38" s="21"/>
      <c r="M38" s="22"/>
      <c r="N38" s="11"/>
      <c r="P38" s="15"/>
      <c r="Q38" s="16"/>
      <c r="R38" s="12"/>
    </row>
    <row r="39" spans="1:18" ht="12.75">
      <c r="A39" t="s">
        <v>18</v>
      </c>
      <c r="B39" s="3" t="s">
        <v>149</v>
      </c>
      <c r="C39" s="3"/>
      <c r="D39" s="3"/>
      <c r="E39" s="3"/>
      <c r="F39" s="3"/>
      <c r="H39" s="29">
        <v>1000</v>
      </c>
      <c r="I39" s="28"/>
      <c r="J39" s="9">
        <v>1000</v>
      </c>
      <c r="L39" s="21">
        <v>1000</v>
      </c>
      <c r="M39" s="22"/>
      <c r="N39" s="11">
        <v>1000</v>
      </c>
      <c r="P39" s="15">
        <v>1000</v>
      </c>
      <c r="Q39" s="16"/>
      <c r="R39" s="12">
        <v>1000</v>
      </c>
    </row>
    <row r="40" spans="1:18" ht="12.75">
      <c r="A40" t="s">
        <v>9</v>
      </c>
      <c r="B40" s="3"/>
      <c r="C40" s="3" t="s">
        <v>10</v>
      </c>
      <c r="D40" s="3"/>
      <c r="E40" s="3"/>
      <c r="F40" s="3"/>
      <c r="H40" s="27"/>
      <c r="I40" s="30">
        <v>1000</v>
      </c>
      <c r="J40" s="9">
        <v>8200</v>
      </c>
      <c r="L40" s="21"/>
      <c r="M40" s="22"/>
      <c r="N40" s="11">
        <v>8200</v>
      </c>
      <c r="P40" s="15"/>
      <c r="Q40" s="16"/>
      <c r="R40" s="12">
        <v>8200</v>
      </c>
    </row>
    <row r="41" spans="2:18" ht="12.75">
      <c r="B41" s="3"/>
      <c r="C41" s="3"/>
      <c r="D41" s="3"/>
      <c r="E41" s="3"/>
      <c r="F41" s="3"/>
      <c r="H41" s="27"/>
      <c r="I41" s="28"/>
      <c r="J41" s="9"/>
      <c r="L41" s="21"/>
      <c r="M41" s="22">
        <v>1000</v>
      </c>
      <c r="N41" s="11"/>
      <c r="P41" s="15"/>
      <c r="Q41" s="16">
        <v>1000</v>
      </c>
      <c r="R41" s="12"/>
    </row>
    <row r="42" spans="2:18" ht="12.75">
      <c r="B42" s="3"/>
      <c r="C42" s="3"/>
      <c r="D42" s="3"/>
      <c r="E42" s="3"/>
      <c r="F42" s="3"/>
      <c r="H42" s="27"/>
      <c r="I42" s="28"/>
      <c r="J42" s="9"/>
      <c r="L42" s="21"/>
      <c r="M42" s="22"/>
      <c r="N42" s="11"/>
      <c r="P42" s="15"/>
      <c r="Q42" s="16"/>
      <c r="R42" s="12"/>
    </row>
    <row r="43" spans="2:18" ht="12.75">
      <c r="B43" s="3" t="s">
        <v>150</v>
      </c>
      <c r="C43" s="3"/>
      <c r="D43" s="3"/>
      <c r="E43" s="3"/>
      <c r="F43" s="3"/>
      <c r="H43" s="29">
        <v>17</v>
      </c>
      <c r="I43" s="28"/>
      <c r="J43" s="9">
        <v>514</v>
      </c>
      <c r="L43" s="29">
        <v>357</v>
      </c>
      <c r="M43" s="22"/>
      <c r="N43" s="11">
        <v>357</v>
      </c>
      <c r="P43" s="29">
        <v>309</v>
      </c>
      <c r="Q43" s="16"/>
      <c r="R43" s="12">
        <v>309</v>
      </c>
    </row>
    <row r="44" spans="2:18" ht="12.75">
      <c r="B44" s="3"/>
      <c r="C44" s="3" t="s">
        <v>151</v>
      </c>
      <c r="D44" s="3"/>
      <c r="E44" s="3"/>
      <c r="F44" s="3"/>
      <c r="H44" s="27"/>
      <c r="I44" s="30">
        <v>17</v>
      </c>
      <c r="J44" s="10">
        <v>-514</v>
      </c>
      <c r="L44" s="21"/>
      <c r="M44" s="30">
        <v>357</v>
      </c>
      <c r="N44" s="11">
        <v>-357</v>
      </c>
      <c r="P44" s="15"/>
      <c r="Q44" s="30">
        <v>309</v>
      </c>
      <c r="R44" s="12">
        <v>-309</v>
      </c>
    </row>
    <row r="45" spans="2:18" ht="12.75">
      <c r="B45" s="3"/>
      <c r="C45" s="3"/>
      <c r="D45" s="3"/>
      <c r="E45" s="3"/>
      <c r="F45" s="3"/>
      <c r="H45" s="27"/>
      <c r="I45" s="28"/>
      <c r="J45" s="9"/>
      <c r="L45" s="21"/>
      <c r="M45" s="22"/>
      <c r="N45" s="11"/>
      <c r="P45" s="15"/>
      <c r="Q45" s="16"/>
      <c r="R45" s="12"/>
    </row>
    <row r="46" spans="2:18" ht="12.75">
      <c r="B46" s="3"/>
      <c r="C46" s="3"/>
      <c r="D46" s="3"/>
      <c r="E46" s="3"/>
      <c r="F46" s="3"/>
      <c r="H46" s="27"/>
      <c r="I46" s="28"/>
      <c r="J46" s="9"/>
      <c r="L46" s="21"/>
      <c r="M46" s="22"/>
      <c r="N46" s="11"/>
      <c r="P46" s="15"/>
      <c r="Q46" s="16"/>
      <c r="R46" s="12"/>
    </row>
    <row r="47" spans="2:18" ht="12.75">
      <c r="B47" s="3" t="s">
        <v>10</v>
      </c>
      <c r="C47" s="3"/>
      <c r="D47" s="3"/>
      <c r="E47" s="3"/>
      <c r="F47" s="3"/>
      <c r="H47" s="27">
        <v>200</v>
      </c>
      <c r="I47" s="28"/>
      <c r="J47" s="9">
        <v>8400</v>
      </c>
      <c r="L47" s="21">
        <v>200</v>
      </c>
      <c r="M47" s="22"/>
      <c r="N47" s="11">
        <v>8400</v>
      </c>
      <c r="P47" s="15">
        <v>200</v>
      </c>
      <c r="Q47" s="16"/>
      <c r="R47" s="12">
        <v>8400</v>
      </c>
    </row>
    <row r="48" spans="2:18" ht="12.75">
      <c r="B48" s="3"/>
      <c r="C48" s="3" t="s">
        <v>152</v>
      </c>
      <c r="D48" s="3"/>
      <c r="E48" s="3"/>
      <c r="F48" s="3"/>
      <c r="H48" s="27"/>
      <c r="I48" s="28">
        <v>200</v>
      </c>
      <c r="J48" s="9">
        <v>-200</v>
      </c>
      <c r="L48" s="21"/>
      <c r="M48" s="22">
        <v>200</v>
      </c>
      <c r="N48" s="11">
        <v>-200</v>
      </c>
      <c r="P48" s="15"/>
      <c r="Q48" s="16">
        <v>200</v>
      </c>
      <c r="R48" s="12">
        <v>-200</v>
      </c>
    </row>
    <row r="49" spans="2:18" ht="12.75">
      <c r="B49" s="2" t="s">
        <v>19</v>
      </c>
      <c r="H49" s="27"/>
      <c r="I49" s="28"/>
      <c r="J49" s="9"/>
      <c r="L49" s="21"/>
      <c r="M49" s="22"/>
      <c r="N49" s="11"/>
      <c r="P49" s="15"/>
      <c r="Q49" s="16"/>
      <c r="R49" s="12"/>
    </row>
    <row r="50" spans="2:18" ht="12.75">
      <c r="B50" s="2"/>
      <c r="H50" s="27"/>
      <c r="I50" s="28"/>
      <c r="J50" s="9"/>
      <c r="L50" s="21"/>
      <c r="M50" s="22"/>
      <c r="N50" s="11"/>
      <c r="P50" s="15"/>
      <c r="Q50" s="16"/>
      <c r="R50" s="12"/>
    </row>
    <row r="51" spans="8:18" ht="12.75">
      <c r="H51" s="27"/>
      <c r="I51" s="28"/>
      <c r="J51" s="9"/>
      <c r="L51" s="21"/>
      <c r="M51" s="22"/>
      <c r="N51" s="11"/>
      <c r="P51" s="15"/>
      <c r="Q51" s="16"/>
      <c r="R51" s="12"/>
    </row>
    <row r="52" spans="1:18" ht="12.75">
      <c r="A52" t="s">
        <v>20</v>
      </c>
      <c r="B52" s="3" t="s">
        <v>149</v>
      </c>
      <c r="C52" s="3"/>
      <c r="D52" s="3"/>
      <c r="E52" s="3"/>
      <c r="F52" s="3"/>
      <c r="G52" s="3"/>
      <c r="H52" s="29">
        <v>1100</v>
      </c>
      <c r="I52" s="28"/>
      <c r="J52" s="9">
        <v>1100</v>
      </c>
      <c r="L52" s="21">
        <v>1100</v>
      </c>
      <c r="M52" s="22"/>
      <c r="N52" s="11">
        <v>1100</v>
      </c>
      <c r="P52" s="15">
        <v>1100</v>
      </c>
      <c r="Q52" s="16"/>
      <c r="R52" s="12">
        <v>1100</v>
      </c>
    </row>
    <row r="53" spans="1:18" ht="12.75">
      <c r="A53" t="s">
        <v>9</v>
      </c>
      <c r="B53" s="3"/>
      <c r="C53" s="3" t="s">
        <v>10</v>
      </c>
      <c r="D53" s="3"/>
      <c r="E53" s="3"/>
      <c r="F53" s="3"/>
      <c r="G53" s="3"/>
      <c r="H53" s="27"/>
      <c r="I53" s="30">
        <v>1100</v>
      </c>
      <c r="J53" s="9">
        <v>7300</v>
      </c>
      <c r="L53" s="21"/>
      <c r="M53" s="22">
        <v>1100</v>
      </c>
      <c r="N53" s="11">
        <v>7300</v>
      </c>
      <c r="P53" s="15"/>
      <c r="Q53" s="16">
        <v>1100</v>
      </c>
      <c r="R53" s="12">
        <v>7300</v>
      </c>
    </row>
    <row r="54" spans="2:18" ht="12.75">
      <c r="B54" s="3"/>
      <c r="C54" s="3"/>
      <c r="D54" s="3"/>
      <c r="E54" s="3"/>
      <c r="F54" s="3"/>
      <c r="G54" s="3"/>
      <c r="H54" s="27"/>
      <c r="I54" s="28"/>
      <c r="J54" s="9"/>
      <c r="L54" s="21"/>
      <c r="M54" s="22"/>
      <c r="N54" s="11"/>
      <c r="P54" s="15"/>
      <c r="Q54" s="16"/>
      <c r="R54" s="12"/>
    </row>
    <row r="55" spans="2:18" ht="12.75">
      <c r="B55" s="3"/>
      <c r="C55" s="3"/>
      <c r="D55" s="3"/>
      <c r="E55" s="3"/>
      <c r="F55" s="3"/>
      <c r="G55" s="3"/>
      <c r="H55" s="27"/>
      <c r="I55" s="28"/>
      <c r="J55" s="9"/>
      <c r="L55" s="21"/>
      <c r="M55" s="22"/>
      <c r="N55" s="11"/>
      <c r="P55" s="15"/>
      <c r="Q55" s="16"/>
      <c r="R55" s="12"/>
    </row>
    <row r="56" spans="2:18" ht="12.75">
      <c r="B56" s="3" t="s">
        <v>150</v>
      </c>
      <c r="C56" s="3"/>
      <c r="D56" s="3"/>
      <c r="E56" s="3"/>
      <c r="F56" s="3"/>
      <c r="G56" s="3"/>
      <c r="H56" s="27"/>
      <c r="I56" s="30">
        <v>244</v>
      </c>
      <c r="J56" s="9">
        <v>270</v>
      </c>
      <c r="L56" s="21"/>
      <c r="M56" s="30">
        <v>79</v>
      </c>
      <c r="N56" s="11">
        <v>278</v>
      </c>
      <c r="P56" s="15"/>
      <c r="Q56" s="30">
        <v>59</v>
      </c>
      <c r="R56" s="12">
        <v>250</v>
      </c>
    </row>
    <row r="57" spans="2:18" ht="12.75">
      <c r="B57" s="3"/>
      <c r="C57" s="3" t="s">
        <v>151</v>
      </c>
      <c r="D57" s="3"/>
      <c r="E57" s="3"/>
      <c r="F57" s="3"/>
      <c r="G57" s="3"/>
      <c r="H57" s="29">
        <v>244</v>
      </c>
      <c r="I57" s="28"/>
      <c r="J57" s="9">
        <v>-270</v>
      </c>
      <c r="L57" s="29">
        <v>79</v>
      </c>
      <c r="M57" s="22"/>
      <c r="N57" s="11">
        <v>-278</v>
      </c>
      <c r="P57" s="29">
        <v>59</v>
      </c>
      <c r="Q57" s="16"/>
      <c r="R57" s="12">
        <v>-250</v>
      </c>
    </row>
    <row r="58" spans="2:18" ht="12.75">
      <c r="B58" s="3"/>
      <c r="C58" s="3"/>
      <c r="D58" s="3"/>
      <c r="E58" s="3"/>
      <c r="F58" s="3"/>
      <c r="G58" s="3"/>
      <c r="H58" s="27"/>
      <c r="I58" s="28"/>
      <c r="J58" s="9"/>
      <c r="L58" s="21"/>
      <c r="M58" s="22"/>
      <c r="N58" s="11"/>
      <c r="P58" s="15"/>
      <c r="Q58" s="16"/>
      <c r="R58" s="12"/>
    </row>
    <row r="59" spans="2:18" ht="12.75">
      <c r="B59" s="3"/>
      <c r="C59" s="3"/>
      <c r="D59" s="3"/>
      <c r="E59" s="3"/>
      <c r="F59" s="3"/>
      <c r="G59" s="3"/>
      <c r="H59" s="27"/>
      <c r="I59" s="28"/>
      <c r="J59" s="9"/>
      <c r="L59" s="21"/>
      <c r="M59" s="22"/>
      <c r="N59" s="11"/>
      <c r="P59" s="15"/>
      <c r="Q59" s="16"/>
      <c r="R59" s="12"/>
    </row>
    <row r="60" spans="2:18" ht="12.75">
      <c r="B60" s="3" t="s">
        <v>10</v>
      </c>
      <c r="C60" s="3"/>
      <c r="D60" s="3"/>
      <c r="E60" s="3"/>
      <c r="F60" s="3"/>
      <c r="G60" s="3" t="s">
        <v>9</v>
      </c>
      <c r="H60" s="27">
        <v>300</v>
      </c>
      <c r="I60" s="28"/>
      <c r="J60" s="9">
        <v>7600</v>
      </c>
      <c r="L60" s="21">
        <v>300</v>
      </c>
      <c r="M60" s="22"/>
      <c r="N60" s="11">
        <v>7600</v>
      </c>
      <c r="P60" s="15">
        <v>300</v>
      </c>
      <c r="Q60" s="16"/>
      <c r="R60" s="12">
        <v>7600</v>
      </c>
    </row>
    <row r="61" spans="2:18" ht="12.75">
      <c r="B61" s="3"/>
      <c r="C61" s="3" t="s">
        <v>152</v>
      </c>
      <c r="D61" s="3"/>
      <c r="E61" s="3"/>
      <c r="F61" s="3"/>
      <c r="G61" s="3"/>
      <c r="H61" s="27" t="s">
        <v>9</v>
      </c>
      <c r="I61" s="28">
        <v>300</v>
      </c>
      <c r="J61" s="9">
        <v>-300</v>
      </c>
      <c r="L61" s="21"/>
      <c r="M61" s="22">
        <v>300</v>
      </c>
      <c r="N61" s="11">
        <v>-300</v>
      </c>
      <c r="P61" s="15"/>
      <c r="Q61" s="16">
        <v>300</v>
      </c>
      <c r="R61" s="12">
        <v>-300</v>
      </c>
    </row>
    <row r="62" spans="2:18" ht="12.75">
      <c r="B62" s="2" t="s">
        <v>21</v>
      </c>
      <c r="H62" s="27"/>
      <c r="I62" s="28"/>
      <c r="J62" s="9"/>
      <c r="L62" s="21"/>
      <c r="M62" s="22"/>
      <c r="N62" s="11"/>
      <c r="P62" s="15"/>
      <c r="Q62" s="16"/>
      <c r="R62" s="12"/>
    </row>
    <row r="63" spans="2:18" ht="12.75">
      <c r="B63" s="2"/>
      <c r="H63" s="27"/>
      <c r="I63" s="28"/>
      <c r="J63" s="9"/>
      <c r="L63" s="21"/>
      <c r="M63" s="22"/>
      <c r="N63" s="11"/>
      <c r="P63" s="15"/>
      <c r="Q63" s="16"/>
      <c r="R63" s="12"/>
    </row>
    <row r="64" spans="8:18" ht="12.75">
      <c r="H64" s="27"/>
      <c r="I64" s="28"/>
      <c r="J64" s="9"/>
      <c r="L64" s="21"/>
      <c r="M64" s="22"/>
      <c r="N64" s="11"/>
      <c r="P64" s="15"/>
      <c r="Q64" s="16"/>
      <c r="R64" s="12"/>
    </row>
    <row r="65" spans="1:18" ht="12.75">
      <c r="A65" t="s">
        <v>22</v>
      </c>
      <c r="B65" s="3" t="s">
        <v>149</v>
      </c>
      <c r="C65" s="3"/>
      <c r="H65" s="27">
        <v>1100</v>
      </c>
      <c r="I65" s="28"/>
      <c r="J65" s="9">
        <v>1000</v>
      </c>
      <c r="L65" s="21">
        <v>1100</v>
      </c>
      <c r="M65" s="22"/>
      <c r="N65" s="11">
        <v>1000</v>
      </c>
      <c r="P65" s="15">
        <v>1100</v>
      </c>
      <c r="Q65" s="16"/>
      <c r="R65" s="12">
        <v>1000</v>
      </c>
    </row>
    <row r="66" spans="2:18" ht="12.75">
      <c r="B66" s="3"/>
      <c r="C66" s="3" t="s">
        <v>10</v>
      </c>
      <c r="H66" s="27" t="s">
        <v>9</v>
      </c>
      <c r="I66" s="28">
        <v>1100</v>
      </c>
      <c r="J66" s="9">
        <v>6500</v>
      </c>
      <c r="L66" s="21"/>
      <c r="M66" s="22">
        <v>1100</v>
      </c>
      <c r="N66" s="11">
        <v>6500</v>
      </c>
      <c r="P66" s="15"/>
      <c r="Q66" s="16">
        <v>1100</v>
      </c>
      <c r="R66" s="12">
        <v>6500</v>
      </c>
    </row>
    <row r="67" spans="2:18" ht="12.75">
      <c r="B67" s="3"/>
      <c r="C67" s="3"/>
      <c r="H67" s="27"/>
      <c r="I67" s="28"/>
      <c r="J67" s="9"/>
      <c r="L67" s="21"/>
      <c r="M67" s="22"/>
      <c r="N67" s="11"/>
      <c r="P67" s="15"/>
      <c r="Q67" s="16"/>
      <c r="R67" s="12"/>
    </row>
    <row r="68" spans="8:18" ht="12.75">
      <c r="H68" s="27"/>
      <c r="I68" s="28"/>
      <c r="J68" s="9"/>
      <c r="L68" s="21"/>
      <c r="M68" s="22"/>
      <c r="N68" s="11"/>
      <c r="P68" s="15"/>
      <c r="Q68" s="16"/>
      <c r="R68" s="12"/>
    </row>
    <row r="69" spans="2:18" ht="12.75">
      <c r="B69" s="3" t="s">
        <v>150</v>
      </c>
      <c r="C69" s="3"/>
      <c r="D69" s="3"/>
      <c r="E69" s="3"/>
      <c r="H69" s="27"/>
      <c r="I69" s="30">
        <v>270</v>
      </c>
      <c r="J69" s="9">
        <v>0</v>
      </c>
      <c r="L69" s="21"/>
      <c r="M69" s="30">
        <v>278</v>
      </c>
      <c r="N69" s="11">
        <v>0</v>
      </c>
      <c r="P69" s="15"/>
      <c r="Q69" s="30">
        <v>250</v>
      </c>
      <c r="R69" s="12">
        <v>0</v>
      </c>
    </row>
    <row r="70" spans="2:18" ht="12.75">
      <c r="B70" s="3"/>
      <c r="C70" s="3" t="s">
        <v>151</v>
      </c>
      <c r="D70" s="3"/>
      <c r="E70" s="3"/>
      <c r="H70" s="29">
        <v>270</v>
      </c>
      <c r="I70" s="28"/>
      <c r="J70" s="9">
        <v>0</v>
      </c>
      <c r="L70" s="29">
        <v>278</v>
      </c>
      <c r="M70" s="22"/>
      <c r="N70" s="11">
        <v>0</v>
      </c>
      <c r="P70" s="29">
        <v>250</v>
      </c>
      <c r="Q70" s="16"/>
      <c r="R70" s="12">
        <v>0</v>
      </c>
    </row>
    <row r="71" spans="2:18" ht="12.75">
      <c r="B71" s="3"/>
      <c r="C71" s="3"/>
      <c r="D71" s="3"/>
      <c r="E71" s="3"/>
      <c r="H71" s="27"/>
      <c r="I71" s="28"/>
      <c r="J71" s="9"/>
      <c r="L71" s="21"/>
      <c r="M71" s="22"/>
      <c r="N71" s="11"/>
      <c r="P71" s="15"/>
      <c r="Q71" s="16"/>
      <c r="R71" s="12"/>
    </row>
    <row r="72" spans="8:18" ht="12.75">
      <c r="H72" s="27"/>
      <c r="I72" s="28"/>
      <c r="J72" s="9"/>
      <c r="L72" s="21"/>
      <c r="M72" s="22"/>
      <c r="N72" s="11"/>
      <c r="P72" s="15"/>
      <c r="Q72" s="16"/>
      <c r="R72" s="12"/>
    </row>
    <row r="73" spans="2:18" ht="12.75">
      <c r="B73" s="3" t="s">
        <v>10</v>
      </c>
      <c r="C73" s="3"/>
      <c r="D73" s="3"/>
      <c r="E73" s="3"/>
      <c r="F73" s="3"/>
      <c r="H73" s="27">
        <v>300</v>
      </c>
      <c r="I73" s="28"/>
      <c r="J73" s="9">
        <v>6800</v>
      </c>
      <c r="L73" s="21">
        <v>300</v>
      </c>
      <c r="M73" s="22"/>
      <c r="N73" s="11">
        <v>6800</v>
      </c>
      <c r="P73" s="15">
        <v>300</v>
      </c>
      <c r="Q73" s="16"/>
      <c r="R73" s="12">
        <v>6800</v>
      </c>
    </row>
    <row r="74" spans="2:18" ht="12.75">
      <c r="B74" s="3"/>
      <c r="C74" s="3" t="s">
        <v>152</v>
      </c>
      <c r="D74" s="3"/>
      <c r="E74" s="3"/>
      <c r="F74" s="3"/>
      <c r="H74" s="27"/>
      <c r="I74" s="28">
        <v>300</v>
      </c>
      <c r="J74" s="9">
        <v>-300</v>
      </c>
      <c r="L74" s="21"/>
      <c r="M74" s="22">
        <v>300</v>
      </c>
      <c r="N74" s="11">
        <v>-300</v>
      </c>
      <c r="P74" s="15"/>
      <c r="Q74" s="16">
        <v>300</v>
      </c>
      <c r="R74" s="12">
        <v>-300</v>
      </c>
    </row>
    <row r="75" spans="2:18" ht="12.75">
      <c r="B75" t="s">
        <v>11</v>
      </c>
      <c r="H75" s="27"/>
      <c r="I75" s="28"/>
      <c r="J75" s="9"/>
      <c r="L75" s="21"/>
      <c r="M75" s="22"/>
      <c r="N75" s="11"/>
      <c r="P75" s="15"/>
      <c r="Q75" s="16"/>
      <c r="R75" s="12"/>
    </row>
    <row r="76" spans="8:18" ht="12.75">
      <c r="H76" s="27"/>
      <c r="I76" s="28"/>
      <c r="J76" s="9"/>
      <c r="L76" s="21"/>
      <c r="M76" s="22"/>
      <c r="N76" s="11"/>
      <c r="P76" s="15"/>
      <c r="Q76" s="16"/>
      <c r="R76" s="12"/>
    </row>
    <row r="77" spans="8:18" ht="12.75">
      <c r="H77" s="27"/>
      <c r="I77" s="28"/>
      <c r="J77" s="9"/>
      <c r="L77" s="21"/>
      <c r="M77" s="22"/>
      <c r="N77" s="11"/>
      <c r="P77" s="15"/>
      <c r="Q77" s="16"/>
      <c r="R77" s="12"/>
    </row>
    <row r="78" spans="2:18" ht="12.75">
      <c r="B78" s="3" t="s">
        <v>23</v>
      </c>
      <c r="C78" s="3"/>
      <c r="D78" t="s">
        <v>9</v>
      </c>
      <c r="H78" s="27">
        <v>10000</v>
      </c>
      <c r="I78" s="28"/>
      <c r="J78" s="9">
        <v>0</v>
      </c>
      <c r="L78" s="21">
        <v>10000</v>
      </c>
      <c r="M78" s="22"/>
      <c r="N78" s="11">
        <v>0</v>
      </c>
      <c r="P78" s="15">
        <v>10000</v>
      </c>
      <c r="Q78" s="16"/>
      <c r="R78" s="12">
        <v>0</v>
      </c>
    </row>
    <row r="79" spans="2:18" ht="12.75">
      <c r="B79" s="3"/>
      <c r="C79" s="3" t="s">
        <v>10</v>
      </c>
      <c r="H79" s="31"/>
      <c r="I79" s="32">
        <v>10000</v>
      </c>
      <c r="J79" s="9">
        <v>-3200</v>
      </c>
      <c r="L79" s="23"/>
      <c r="M79" s="24">
        <v>10000</v>
      </c>
      <c r="N79" s="11">
        <v>-3200</v>
      </c>
      <c r="P79" s="17"/>
      <c r="Q79" s="18">
        <v>10000</v>
      </c>
      <c r="R79" s="12">
        <v>-3200</v>
      </c>
    </row>
  </sheetData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9"/>
  <sheetViews>
    <sheetView workbookViewId="0" topLeftCell="A1">
      <selection activeCell="F45" sqref="F45"/>
    </sheetView>
  </sheetViews>
  <sheetFormatPr defaultColWidth="9.140625" defaultRowHeight="12.75"/>
  <cols>
    <col min="1" max="1" width="9.140625" style="36" customWidth="1"/>
    <col min="2" max="3" width="11.28125" style="0" customWidth="1"/>
    <col min="4" max="5" width="10.00390625" style="0" customWidth="1"/>
    <col min="6" max="6" width="10.7109375" style="0" customWidth="1"/>
    <col min="7" max="7" width="11.140625" style="0" customWidth="1"/>
    <col min="8" max="8" width="11.28125" style="0" customWidth="1"/>
    <col min="9" max="9" width="10.7109375" style="0" customWidth="1"/>
  </cols>
  <sheetData>
    <row r="1" ht="15">
      <c r="A1" s="35" t="s">
        <v>119</v>
      </c>
    </row>
    <row r="2" ht="12.75">
      <c r="G2" s="37" t="s">
        <v>39</v>
      </c>
    </row>
    <row r="3" spans="1:7" ht="12.75">
      <c r="A3" s="36" t="s">
        <v>40</v>
      </c>
      <c r="C3" s="36" t="s">
        <v>41</v>
      </c>
      <c r="D3" s="36" t="s">
        <v>41</v>
      </c>
      <c r="E3" s="36" t="s">
        <v>41</v>
      </c>
      <c r="G3" s="37" t="s">
        <v>10</v>
      </c>
    </row>
    <row r="4" spans="1:7" ht="12.75">
      <c r="A4" s="36" t="s">
        <v>42</v>
      </c>
      <c r="B4" s="36" t="s">
        <v>9</v>
      </c>
      <c r="C4" s="36" t="s">
        <v>43</v>
      </c>
      <c r="D4" s="38" t="s">
        <v>44</v>
      </c>
      <c r="E4" s="36" t="s">
        <v>45</v>
      </c>
      <c r="F4" s="36" t="s">
        <v>39</v>
      </c>
      <c r="G4" s="39" t="s">
        <v>43</v>
      </c>
    </row>
    <row r="5" spans="1:7" ht="12.75">
      <c r="A5" s="38" t="s">
        <v>46</v>
      </c>
      <c r="B5" s="36" t="s">
        <v>47</v>
      </c>
      <c r="C5" s="36" t="s">
        <v>48</v>
      </c>
      <c r="D5" s="36" t="s">
        <v>48</v>
      </c>
      <c r="E5" s="36" t="s">
        <v>48</v>
      </c>
      <c r="F5" s="36" t="s">
        <v>49</v>
      </c>
      <c r="G5" s="40" t="s">
        <v>44</v>
      </c>
    </row>
    <row r="6" spans="1:7" ht="12.75">
      <c r="A6" s="41" t="s">
        <v>50</v>
      </c>
      <c r="B6" s="41" t="s">
        <v>51</v>
      </c>
      <c r="C6" s="41" t="s">
        <v>52</v>
      </c>
      <c r="D6" s="42" t="s">
        <v>53</v>
      </c>
      <c r="E6" s="42" t="s">
        <v>120</v>
      </c>
      <c r="F6" s="42" t="s">
        <v>54</v>
      </c>
      <c r="G6" s="42" t="s">
        <v>55</v>
      </c>
    </row>
    <row r="7" spans="1:7" ht="12.75">
      <c r="A7" s="36">
        <v>0</v>
      </c>
      <c r="B7" s="43">
        <v>0.08</v>
      </c>
      <c r="C7" s="43">
        <v>0.08</v>
      </c>
      <c r="D7" s="44">
        <v>0.08</v>
      </c>
      <c r="E7" s="45">
        <f>$C7-$D7</f>
        <v>0</v>
      </c>
      <c r="F7" s="36">
        <v>10000</v>
      </c>
      <c r="G7" s="8">
        <f>$E7*$F7</f>
        <v>0</v>
      </c>
    </row>
    <row r="8" spans="1:7" ht="12.75">
      <c r="A8" s="36">
        <v>1</v>
      </c>
      <c r="B8" s="43">
        <v>0.08</v>
      </c>
      <c r="C8" s="43">
        <v>0.08</v>
      </c>
      <c r="D8" s="44">
        <v>0.08</v>
      </c>
      <c r="E8" s="45">
        <f>$C8-$D8</f>
        <v>0</v>
      </c>
      <c r="F8" s="36">
        <v>10000</v>
      </c>
      <c r="G8" s="8">
        <f>$E8*$F8</f>
        <v>0</v>
      </c>
    </row>
    <row r="9" spans="1:7" ht="12.75">
      <c r="A9" s="36">
        <v>2</v>
      </c>
      <c r="B9" s="43">
        <v>0.1</v>
      </c>
      <c r="C9" s="43">
        <v>0.1</v>
      </c>
      <c r="D9" s="44">
        <v>0.08</v>
      </c>
      <c r="E9" s="45">
        <f>$C9-$D9</f>
        <v>0.020000000000000004</v>
      </c>
      <c r="F9" s="36">
        <v>10000</v>
      </c>
      <c r="G9" s="8">
        <f>$E9*$F9</f>
        <v>200.00000000000003</v>
      </c>
    </row>
    <row r="10" spans="1:7" ht="12.75">
      <c r="A10" s="36">
        <v>3</v>
      </c>
      <c r="B10" s="43">
        <v>0.11</v>
      </c>
      <c r="C10" s="43">
        <v>0.11</v>
      </c>
      <c r="D10" s="44">
        <v>0.08</v>
      </c>
      <c r="E10" s="45">
        <f>$C10-$D10</f>
        <v>0.03</v>
      </c>
      <c r="F10" s="36">
        <v>10000</v>
      </c>
      <c r="G10" s="8">
        <f>$E10*$F10</f>
        <v>300</v>
      </c>
    </row>
    <row r="11" spans="1:7" ht="12.75">
      <c r="A11" s="36">
        <v>4</v>
      </c>
      <c r="B11" s="43">
        <v>0.11</v>
      </c>
      <c r="C11" s="43">
        <v>0.11</v>
      </c>
      <c r="D11" s="44">
        <v>0.08</v>
      </c>
      <c r="E11" s="45">
        <f>$C11-$D11</f>
        <v>0.03</v>
      </c>
      <c r="F11" s="36">
        <v>10000</v>
      </c>
      <c r="G11" s="8">
        <f>$E11*$F11</f>
        <v>300</v>
      </c>
    </row>
    <row r="12" spans="2:7" ht="12.75">
      <c r="B12" s="43"/>
      <c r="C12" s="43" t="s">
        <v>9</v>
      </c>
      <c r="D12" s="44"/>
      <c r="E12" s="46"/>
      <c r="G12" s="47"/>
    </row>
    <row r="13" spans="2:7" ht="12.75">
      <c r="B13" s="43"/>
      <c r="C13" s="43"/>
      <c r="D13" s="44"/>
      <c r="E13" s="46"/>
      <c r="G13" s="47"/>
    </row>
    <row r="14" spans="2:7" ht="12.75">
      <c r="B14" s="43"/>
      <c r="C14" s="43"/>
      <c r="D14" s="44"/>
      <c r="E14" s="46"/>
      <c r="G14" s="47"/>
    </row>
    <row r="15" spans="1:7" ht="12.75">
      <c r="A15" s="41" t="s">
        <v>50</v>
      </c>
      <c r="B15" s="41" t="s">
        <v>51</v>
      </c>
      <c r="C15" s="41" t="s">
        <v>52</v>
      </c>
      <c r="D15" s="42" t="s">
        <v>53</v>
      </c>
      <c r="E15" s="42" t="s">
        <v>120</v>
      </c>
      <c r="F15" s="42" t="s">
        <v>54</v>
      </c>
      <c r="G15" s="42" t="s">
        <v>55</v>
      </c>
    </row>
    <row r="16" ht="12.75">
      <c r="B16" t="s">
        <v>9</v>
      </c>
    </row>
    <row r="17" ht="12.75">
      <c r="A17"/>
    </row>
    <row r="18" ht="12.75">
      <c r="C18" s="36" t="s">
        <v>56</v>
      </c>
    </row>
    <row r="19" spans="1:8" ht="12.75">
      <c r="A19" s="36" t="s">
        <v>40</v>
      </c>
      <c r="B19" s="36" t="s">
        <v>58</v>
      </c>
      <c r="C19" s="36" t="s">
        <v>41</v>
      </c>
      <c r="H19" s="36" t="s">
        <v>60</v>
      </c>
    </row>
    <row r="20" spans="1:8" ht="12.75">
      <c r="A20" s="36" t="s">
        <v>42</v>
      </c>
      <c r="B20" s="36" t="s">
        <v>60</v>
      </c>
      <c r="C20" s="36" t="s">
        <v>61</v>
      </c>
      <c r="H20" s="36" t="s">
        <v>63</v>
      </c>
    </row>
    <row r="21" spans="1:8" ht="12.75">
      <c r="A21" s="38" t="s">
        <v>46</v>
      </c>
      <c r="B21" s="36" t="s">
        <v>48</v>
      </c>
      <c r="C21" s="36" t="s">
        <v>48</v>
      </c>
      <c r="H21" s="36" t="s">
        <v>65</v>
      </c>
    </row>
    <row r="22" spans="1:8" ht="12.75">
      <c r="A22" s="41" t="s">
        <v>50</v>
      </c>
      <c r="B22" s="42" t="s">
        <v>66</v>
      </c>
      <c r="C22" s="42" t="s">
        <v>67</v>
      </c>
      <c r="D22" s="70" t="s">
        <v>121</v>
      </c>
      <c r="H22" s="42" t="s">
        <v>69</v>
      </c>
    </row>
    <row r="23" spans="1:8" ht="12.75">
      <c r="A23" s="36">
        <v>0</v>
      </c>
      <c r="B23" s="43">
        <v>0.08</v>
      </c>
      <c r="C23" s="52">
        <f>$B23-$E7</f>
        <v>0.08</v>
      </c>
      <c r="E23" s="53">
        <f>PV($C23,7-$A23,-$G7)</f>
        <v>0</v>
      </c>
      <c r="H23" s="37" t="s">
        <v>9</v>
      </c>
    </row>
    <row r="24" spans="1:8" ht="12.75">
      <c r="A24" s="36">
        <v>1</v>
      </c>
      <c r="B24" s="43">
        <v>0.08</v>
      </c>
      <c r="C24" s="52">
        <f>$B24-$E8</f>
        <v>0.08</v>
      </c>
      <c r="E24" s="53">
        <v>497</v>
      </c>
      <c r="H24" s="37">
        <f>$F8*$B24</f>
        <v>800</v>
      </c>
    </row>
    <row r="25" spans="1:8" ht="12.75">
      <c r="A25" s="36">
        <v>2</v>
      </c>
      <c r="B25" s="43">
        <v>0.1</v>
      </c>
      <c r="C25" s="52">
        <f>$B25-$E9</f>
        <v>0.08</v>
      </c>
      <c r="E25" s="53">
        <v>514</v>
      </c>
      <c r="H25" s="37">
        <f>$F9*$B25</f>
        <v>1000</v>
      </c>
    </row>
    <row r="26" spans="1:8" ht="12.75">
      <c r="A26" s="36">
        <v>3</v>
      </c>
      <c r="B26" s="43">
        <v>0.11</v>
      </c>
      <c r="C26" s="52">
        <f>$B26-$E10</f>
        <v>0.08</v>
      </c>
      <c r="E26" s="53">
        <v>270</v>
      </c>
      <c r="H26" s="37">
        <f>$F10*$B26</f>
        <v>1100</v>
      </c>
    </row>
    <row r="27" spans="1:8" ht="12.75">
      <c r="A27" s="36">
        <v>4</v>
      </c>
      <c r="B27" s="43">
        <v>0.11</v>
      </c>
      <c r="C27" s="52">
        <f>$B27-$E11</f>
        <v>0.08</v>
      </c>
      <c r="E27" s="54">
        <f>PV($C27,4-$A27,-$G11)</f>
        <v>0</v>
      </c>
      <c r="H27" s="37">
        <f>$F11*$B27</f>
        <v>1100</v>
      </c>
    </row>
    <row r="28" spans="2:8" ht="12.75">
      <c r="B28" s="43"/>
      <c r="C28" s="52"/>
      <c r="E28" s="54"/>
      <c r="H28" s="37"/>
    </row>
    <row r="29" spans="2:8" ht="12.75">
      <c r="B29" s="43"/>
      <c r="C29" s="52"/>
      <c r="E29" s="54"/>
      <c r="H29" s="37"/>
    </row>
    <row r="30" spans="2:8" ht="12.75">
      <c r="B30" s="43"/>
      <c r="C30" s="52"/>
      <c r="E30" s="55"/>
      <c r="H30" s="37"/>
    </row>
    <row r="31" spans="1:4" ht="12.75">
      <c r="A31" s="41" t="s">
        <v>50</v>
      </c>
      <c r="B31" s="42" t="s">
        <v>66</v>
      </c>
      <c r="C31" s="42" t="s">
        <v>67</v>
      </c>
      <c r="D31" s="51" t="s">
        <v>117</v>
      </c>
    </row>
    <row r="33" ht="12.75">
      <c r="A33"/>
    </row>
    <row r="34" spans="2:3" ht="12.75">
      <c r="B34" s="37" t="s">
        <v>70</v>
      </c>
      <c r="C34" s="37" t="s">
        <v>70</v>
      </c>
    </row>
    <row r="35" spans="1:4" ht="12.75">
      <c r="A35" s="36" t="s">
        <v>40</v>
      </c>
      <c r="B35" s="37" t="s">
        <v>41</v>
      </c>
      <c r="C35" s="37" t="s">
        <v>41</v>
      </c>
      <c r="D35" s="49" t="s">
        <v>125</v>
      </c>
    </row>
    <row r="36" spans="1:4" ht="12.75">
      <c r="A36" s="36" t="s">
        <v>42</v>
      </c>
      <c r="B36" s="56" t="s">
        <v>75</v>
      </c>
      <c r="C36" s="42" t="s">
        <v>76</v>
      </c>
      <c r="D36" s="48" t="s">
        <v>123</v>
      </c>
    </row>
    <row r="37" spans="1:4" ht="12.75">
      <c r="A37" s="38" t="s">
        <v>46</v>
      </c>
      <c r="B37" s="57" t="s">
        <v>79</v>
      </c>
      <c r="C37" s="36" t="s">
        <v>80</v>
      </c>
      <c r="D37" s="48" t="s">
        <v>124</v>
      </c>
    </row>
    <row r="38" spans="1:4" ht="12.75">
      <c r="A38" s="41" t="s">
        <v>50</v>
      </c>
      <c r="B38" s="42" t="s">
        <v>83</v>
      </c>
      <c r="C38" s="42" t="s">
        <v>84</v>
      </c>
      <c r="D38" s="51" t="s">
        <v>126</v>
      </c>
    </row>
    <row r="39" spans="1:3" ht="12.75">
      <c r="A39" s="36">
        <v>0</v>
      </c>
      <c r="B39" s="58">
        <f>-E23</f>
        <v>0</v>
      </c>
      <c r="C39" s="41" t="s">
        <v>89</v>
      </c>
    </row>
    <row r="40" spans="1:5" ht="12.75">
      <c r="A40" s="36">
        <v>1</v>
      </c>
      <c r="B40" s="53">
        <f>-E24</f>
        <v>-497</v>
      </c>
      <c r="C40" s="59">
        <f>-$B39+$B40</f>
        <v>-497</v>
      </c>
      <c r="E40" s="58">
        <f>-$C23*$E23</f>
        <v>0</v>
      </c>
    </row>
    <row r="41" spans="1:5" ht="12.75">
      <c r="A41" s="36">
        <v>2</v>
      </c>
      <c r="B41" s="53">
        <f>-E25</f>
        <v>-514</v>
      </c>
      <c r="C41" s="59">
        <f>-$B40+$B41</f>
        <v>-17</v>
      </c>
      <c r="E41" s="53">
        <f>-$C24*$E24</f>
        <v>-39.76</v>
      </c>
    </row>
    <row r="42" spans="1:5" ht="12.75">
      <c r="A42" s="36">
        <v>3</v>
      </c>
      <c r="B42" s="53">
        <f>-E26</f>
        <v>-270</v>
      </c>
      <c r="C42" s="60">
        <f>-$B41+$B42</f>
        <v>244</v>
      </c>
      <c r="E42" s="53">
        <f>-$C25*$E25</f>
        <v>-41.12</v>
      </c>
    </row>
    <row r="43" spans="1:5" ht="12.75">
      <c r="A43" s="36">
        <v>4</v>
      </c>
      <c r="B43" s="53">
        <f>-E27</f>
        <v>0</v>
      </c>
      <c r="C43" s="60">
        <f>-$B42+$B43</f>
        <v>270</v>
      </c>
      <c r="E43" s="53">
        <f>-$C26*$E26</f>
        <v>-21.6</v>
      </c>
    </row>
    <row r="44" spans="2:9" ht="12.75">
      <c r="B44" s="53"/>
      <c r="C44" s="59"/>
      <c r="E44" s="53"/>
      <c r="F44" s="59"/>
      <c r="G44" s="60"/>
      <c r="H44" s="59"/>
      <c r="I44" s="60"/>
    </row>
    <row r="45" spans="2:9" ht="12.75">
      <c r="B45" s="53"/>
      <c r="C45" s="60"/>
      <c r="E45" s="53"/>
      <c r="F45" s="59"/>
      <c r="G45" s="60"/>
      <c r="H45" s="59"/>
      <c r="I45" s="60"/>
    </row>
    <row r="46" ht="12.75">
      <c r="A46"/>
    </row>
    <row r="47" ht="12.75">
      <c r="A47"/>
    </row>
    <row r="48" ht="12.75">
      <c r="A48"/>
    </row>
    <row r="49" ht="12.75">
      <c r="A49"/>
    </row>
    <row r="50" ht="12.75">
      <c r="A50"/>
    </row>
    <row r="51" ht="12.75">
      <c r="A51"/>
    </row>
    <row r="52" ht="12.75">
      <c r="A52"/>
    </row>
    <row r="53" ht="12.75">
      <c r="A53"/>
    </row>
    <row r="54" ht="12.75">
      <c r="A54"/>
    </row>
    <row r="55" ht="12.75">
      <c r="A55"/>
    </row>
    <row r="56" ht="12.75">
      <c r="A56"/>
    </row>
    <row r="57" ht="12.75">
      <c r="A57"/>
    </row>
    <row r="58" ht="12.75">
      <c r="A58"/>
    </row>
    <row r="59" ht="12.75">
      <c r="A59"/>
    </row>
    <row r="60" ht="12.75">
      <c r="A60"/>
    </row>
    <row r="61" ht="12.75">
      <c r="A61"/>
    </row>
    <row r="62" ht="12.75">
      <c r="A62"/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4"/>
  <sheetViews>
    <sheetView workbookViewId="0" topLeftCell="A26">
      <selection activeCell="H14" sqref="H14"/>
    </sheetView>
  </sheetViews>
  <sheetFormatPr defaultColWidth="9.140625" defaultRowHeight="12.75"/>
  <cols>
    <col min="1" max="1" width="9.140625" style="36" customWidth="1"/>
    <col min="2" max="3" width="11.28125" style="0" customWidth="1"/>
    <col min="4" max="5" width="10.00390625" style="0" customWidth="1"/>
    <col min="6" max="6" width="10.7109375" style="0" customWidth="1"/>
    <col min="7" max="7" width="11.140625" style="0" customWidth="1"/>
    <col min="8" max="8" width="11.28125" style="0" customWidth="1"/>
    <col min="9" max="9" width="10.7109375" style="0" customWidth="1"/>
  </cols>
  <sheetData>
    <row r="1" ht="15">
      <c r="A1" s="35" t="s">
        <v>128</v>
      </c>
    </row>
    <row r="2" ht="12.75">
      <c r="G2" s="37" t="s">
        <v>39</v>
      </c>
    </row>
    <row r="3" spans="1:7" ht="12.75">
      <c r="A3" s="36" t="s">
        <v>40</v>
      </c>
      <c r="C3" s="36" t="s">
        <v>41</v>
      </c>
      <c r="D3" s="36" t="s">
        <v>41</v>
      </c>
      <c r="E3" s="36" t="s">
        <v>41</v>
      </c>
      <c r="G3" s="37" t="s">
        <v>10</v>
      </c>
    </row>
    <row r="4" spans="1:7" ht="12.75">
      <c r="A4" s="36" t="s">
        <v>42</v>
      </c>
      <c r="B4" s="36" t="s">
        <v>9</v>
      </c>
      <c r="C4" s="36" t="s">
        <v>43</v>
      </c>
      <c r="D4" s="38" t="s">
        <v>44</v>
      </c>
      <c r="E4" s="36" t="s">
        <v>45</v>
      </c>
      <c r="F4" s="36" t="s">
        <v>39</v>
      </c>
      <c r="G4" s="39" t="s">
        <v>43</v>
      </c>
    </row>
    <row r="5" spans="1:7" ht="12.75">
      <c r="A5" s="38" t="s">
        <v>46</v>
      </c>
      <c r="B5" s="36" t="s">
        <v>47</v>
      </c>
      <c r="C5" s="36" t="s">
        <v>48</v>
      </c>
      <c r="D5" s="36" t="s">
        <v>48</v>
      </c>
      <c r="E5" s="36" t="s">
        <v>48</v>
      </c>
      <c r="F5" s="36" t="s">
        <v>49</v>
      </c>
      <c r="G5" s="40" t="s">
        <v>44</v>
      </c>
    </row>
    <row r="6" spans="1:7" ht="12.75">
      <c r="A6" s="41" t="s">
        <v>50</v>
      </c>
      <c r="B6" s="41" t="s">
        <v>51</v>
      </c>
      <c r="C6" s="41" t="s">
        <v>52</v>
      </c>
      <c r="D6" s="42" t="s">
        <v>53</v>
      </c>
      <c r="E6" s="42" t="s">
        <v>120</v>
      </c>
      <c r="F6" s="42" t="s">
        <v>54</v>
      </c>
      <c r="G6" s="42" t="s">
        <v>55</v>
      </c>
    </row>
    <row r="7" spans="1:7" ht="12.75">
      <c r="A7" s="36">
        <v>0</v>
      </c>
      <c r="B7" s="43">
        <v>0.08</v>
      </c>
      <c r="C7" s="43">
        <v>0.08</v>
      </c>
      <c r="D7" s="44">
        <v>0.08</v>
      </c>
      <c r="E7" s="45">
        <f>$C7-$D7</f>
        <v>0</v>
      </c>
      <c r="F7" s="36">
        <v>10000</v>
      </c>
      <c r="G7" s="8">
        <f>$E7*$F7</f>
        <v>0</v>
      </c>
    </row>
    <row r="8" spans="1:7" ht="12.75">
      <c r="A8" s="36">
        <v>1</v>
      </c>
      <c r="B8" s="43">
        <v>0.08</v>
      </c>
      <c r="C8" s="43">
        <v>0.08</v>
      </c>
      <c r="D8" s="44">
        <v>0.08</v>
      </c>
      <c r="E8" s="45">
        <f>$C8-$D8</f>
        <v>0</v>
      </c>
      <c r="F8" s="36">
        <v>10000</v>
      </c>
      <c r="G8" s="8">
        <f>$E8*$F8</f>
        <v>0</v>
      </c>
    </row>
    <row r="9" spans="1:7" ht="12.75">
      <c r="A9" s="36">
        <v>2</v>
      </c>
      <c r="B9" s="43">
        <v>0.1</v>
      </c>
      <c r="C9" s="43">
        <v>0.1</v>
      </c>
      <c r="D9" s="44">
        <v>0.08</v>
      </c>
      <c r="E9" s="45">
        <f>$C9-$D9</f>
        <v>0.020000000000000004</v>
      </c>
      <c r="F9" s="36">
        <v>10000</v>
      </c>
      <c r="G9" s="8">
        <f>$E9*$F9</f>
        <v>200.00000000000003</v>
      </c>
    </row>
    <row r="10" spans="1:7" ht="12.75">
      <c r="A10" s="36">
        <v>3</v>
      </c>
      <c r="B10" s="43">
        <v>0.11</v>
      </c>
      <c r="C10" s="43">
        <v>0.11</v>
      </c>
      <c r="D10" s="44">
        <v>0.08</v>
      </c>
      <c r="E10" s="45">
        <f>$C10-$D10</f>
        <v>0.03</v>
      </c>
      <c r="F10" s="36">
        <v>10000</v>
      </c>
      <c r="G10" s="8">
        <f>$E10*$F10</f>
        <v>300</v>
      </c>
    </row>
    <row r="11" spans="1:7" ht="12.75">
      <c r="A11" s="36">
        <v>4</v>
      </c>
      <c r="B11" s="43">
        <v>0.11</v>
      </c>
      <c r="C11" s="43">
        <v>0.11</v>
      </c>
      <c r="D11" s="44">
        <v>0.08</v>
      </c>
      <c r="E11" s="45">
        <f>$C11-$D11</f>
        <v>0.03</v>
      </c>
      <c r="F11" s="36">
        <v>10000</v>
      </c>
      <c r="G11" s="8">
        <f>$E11*$F11</f>
        <v>300</v>
      </c>
    </row>
    <row r="12" spans="2:7" ht="12.75">
      <c r="B12" s="43"/>
      <c r="C12" s="43" t="s">
        <v>9</v>
      </c>
      <c r="D12" s="44"/>
      <c r="E12" s="46"/>
      <c r="G12" s="47"/>
    </row>
    <row r="13" spans="2:7" ht="12.75">
      <c r="B13" s="43"/>
      <c r="C13" s="43"/>
      <c r="D13" s="44"/>
      <c r="E13" s="46"/>
      <c r="G13" s="47"/>
    </row>
    <row r="14" spans="2:7" ht="12.75">
      <c r="B14" s="43"/>
      <c r="C14" s="43"/>
      <c r="D14" s="44"/>
      <c r="E14" s="46"/>
      <c r="G14" s="47"/>
    </row>
    <row r="15" spans="1:7" ht="12.75">
      <c r="A15" s="41" t="s">
        <v>50</v>
      </c>
      <c r="B15" s="41" t="s">
        <v>51</v>
      </c>
      <c r="C15" s="41" t="s">
        <v>52</v>
      </c>
      <c r="D15" s="42" t="s">
        <v>53</v>
      </c>
      <c r="E15" s="42" t="s">
        <v>120</v>
      </c>
      <c r="F15" s="42" t="s">
        <v>54</v>
      </c>
      <c r="G15" s="42" t="s">
        <v>55</v>
      </c>
    </row>
    <row r="16" ht="12.75">
      <c r="B16" t="s">
        <v>9</v>
      </c>
    </row>
    <row r="17" ht="15">
      <c r="A17" s="35" t="s">
        <v>122</v>
      </c>
    </row>
    <row r="18" spans="3:4" ht="12.75">
      <c r="C18" s="36" t="s">
        <v>56</v>
      </c>
      <c r="D18" s="48" t="s">
        <v>57</v>
      </c>
    </row>
    <row r="19" spans="1:8" ht="12.75">
      <c r="A19" s="36" t="s">
        <v>40</v>
      </c>
      <c r="B19" s="36" t="s">
        <v>58</v>
      </c>
      <c r="C19" s="36" t="s">
        <v>41</v>
      </c>
      <c r="D19" s="49" t="s">
        <v>59</v>
      </c>
      <c r="H19" s="36" t="s">
        <v>60</v>
      </c>
    </row>
    <row r="20" spans="1:8" ht="12.75">
      <c r="A20" s="36" t="s">
        <v>42</v>
      </c>
      <c r="B20" s="36" t="s">
        <v>60</v>
      </c>
      <c r="C20" s="36" t="s">
        <v>61</v>
      </c>
      <c r="D20" t="s">
        <v>62</v>
      </c>
      <c r="H20" s="36" t="s">
        <v>63</v>
      </c>
    </row>
    <row r="21" spans="1:8" ht="12.75">
      <c r="A21" s="38" t="s">
        <v>46</v>
      </c>
      <c r="B21" s="36" t="s">
        <v>48</v>
      </c>
      <c r="C21" s="36" t="s">
        <v>48</v>
      </c>
      <c r="D21" s="50" t="s">
        <v>64</v>
      </c>
      <c r="H21" s="36" t="s">
        <v>65</v>
      </c>
    </row>
    <row r="22" spans="1:8" ht="12.75">
      <c r="A22" s="41" t="s">
        <v>50</v>
      </c>
      <c r="B22" s="42" t="s">
        <v>66</v>
      </c>
      <c r="C22" s="42" t="s">
        <v>67</v>
      </c>
      <c r="D22" s="51" t="s">
        <v>68</v>
      </c>
      <c r="H22" s="42" t="s">
        <v>69</v>
      </c>
    </row>
    <row r="23" spans="1:8" ht="12.75">
      <c r="A23" s="36">
        <v>0</v>
      </c>
      <c r="B23" s="43">
        <v>0.08</v>
      </c>
      <c r="C23" s="52">
        <f>$B23-$E7</f>
        <v>0.08</v>
      </c>
      <c r="E23" s="53">
        <f>PV($C23,7-$A23,-$G7)</f>
        <v>0</v>
      </c>
      <c r="H23" s="37" t="s">
        <v>9</v>
      </c>
    </row>
    <row r="24" spans="1:8" ht="12.75">
      <c r="A24" s="36">
        <v>1</v>
      </c>
      <c r="B24" s="43">
        <v>0.08</v>
      </c>
      <c r="C24" s="52">
        <f>$B24-$E8</f>
        <v>0.08</v>
      </c>
      <c r="E24" s="53">
        <f>PV($C24,7-$A24,-$G8)</f>
        <v>0</v>
      </c>
      <c r="H24" s="37">
        <f>$F8*$B24</f>
        <v>800</v>
      </c>
    </row>
    <row r="25" spans="1:8" ht="12.75">
      <c r="A25" s="36">
        <v>2</v>
      </c>
      <c r="B25" s="43">
        <v>0.1</v>
      </c>
      <c r="C25" s="52">
        <f>$B25-$E9</f>
        <v>0.08</v>
      </c>
      <c r="E25" s="53">
        <f>PV($C25,4-$A25,-$G9)</f>
        <v>356.6529492455421</v>
      </c>
      <c r="H25" s="37">
        <f>$F9*$B25</f>
        <v>1000</v>
      </c>
    </row>
    <row r="26" spans="1:8" ht="12.75">
      <c r="A26" s="36">
        <v>3</v>
      </c>
      <c r="B26" s="43">
        <v>0.11</v>
      </c>
      <c r="C26" s="52">
        <f>$B26-$E10</f>
        <v>0.08</v>
      </c>
      <c r="E26" s="53">
        <f>PV($C26,4-$A26,-$G10)</f>
        <v>277.777777777778</v>
      </c>
      <c r="H26" s="37">
        <f>$F10*$B26</f>
        <v>1100</v>
      </c>
    </row>
    <row r="27" spans="1:8" ht="12.75">
      <c r="A27" s="36">
        <v>4</v>
      </c>
      <c r="B27" s="43">
        <v>0.11</v>
      </c>
      <c r="C27" s="52">
        <f>$B27-$E11</f>
        <v>0.08</v>
      </c>
      <c r="E27" s="54">
        <f>PV($C27,4-$A27,-$G11)</f>
        <v>0</v>
      </c>
      <c r="H27" s="37">
        <f>$F11*$B27</f>
        <v>1100</v>
      </c>
    </row>
    <row r="28" spans="2:8" ht="12.75">
      <c r="B28" s="43"/>
      <c r="C28" s="52"/>
      <c r="E28" s="54"/>
      <c r="H28" s="37"/>
    </row>
    <row r="29" spans="2:8" ht="12.75">
      <c r="B29" s="43"/>
      <c r="C29" s="52"/>
      <c r="E29" s="54"/>
      <c r="H29" s="37"/>
    </row>
    <row r="30" spans="2:8" ht="12.75">
      <c r="B30" s="43"/>
      <c r="C30" s="52"/>
      <c r="E30" s="55"/>
      <c r="H30" s="37"/>
    </row>
    <row r="31" spans="1:4" ht="12.75">
      <c r="A31" s="41" t="s">
        <v>50</v>
      </c>
      <c r="B31" s="42" t="s">
        <v>66</v>
      </c>
      <c r="C31" s="42" t="s">
        <v>67</v>
      </c>
      <c r="D31" s="51" t="s">
        <v>117</v>
      </c>
    </row>
    <row r="33" ht="15">
      <c r="A33" s="35" t="s">
        <v>129</v>
      </c>
    </row>
    <row r="34" spans="2:9" ht="12.75">
      <c r="B34" s="37" t="s">
        <v>70</v>
      </c>
      <c r="C34" s="37" t="s">
        <v>70</v>
      </c>
      <c r="F34" s="36" t="s">
        <v>71</v>
      </c>
      <c r="G34" s="36" t="s">
        <v>72</v>
      </c>
      <c r="H34" s="37" t="s">
        <v>73</v>
      </c>
      <c r="I34" s="37" t="s">
        <v>74</v>
      </c>
    </row>
    <row r="35" spans="1:9" ht="12.75">
      <c r="A35" s="36" t="s">
        <v>40</v>
      </c>
      <c r="B35" s="37" t="s">
        <v>41</v>
      </c>
      <c r="C35" s="37" t="s">
        <v>41</v>
      </c>
      <c r="D35" s="49" t="s">
        <v>125</v>
      </c>
      <c r="F35" s="37" t="s">
        <v>41</v>
      </c>
      <c r="G35" s="37" t="s">
        <v>41</v>
      </c>
      <c r="H35" s="37" t="s">
        <v>41</v>
      </c>
      <c r="I35" s="37" t="s">
        <v>41</v>
      </c>
    </row>
    <row r="36" spans="1:9" ht="12.75">
      <c r="A36" s="36" t="s">
        <v>42</v>
      </c>
      <c r="B36" s="56" t="s">
        <v>75</v>
      </c>
      <c r="C36" s="42" t="s">
        <v>76</v>
      </c>
      <c r="D36" s="48" t="s">
        <v>123</v>
      </c>
      <c r="F36" s="37" t="s">
        <v>77</v>
      </c>
      <c r="G36" s="37" t="s">
        <v>77</v>
      </c>
      <c r="H36" s="8" t="s">
        <v>78</v>
      </c>
      <c r="I36" s="8" t="s">
        <v>78</v>
      </c>
    </row>
    <row r="37" spans="1:9" ht="12.75">
      <c r="A37" s="38" t="s">
        <v>46</v>
      </c>
      <c r="B37" s="57" t="s">
        <v>79</v>
      </c>
      <c r="C37" s="36" t="s">
        <v>80</v>
      </c>
      <c r="D37" s="48" t="s">
        <v>124</v>
      </c>
      <c r="F37" s="37" t="s">
        <v>81</v>
      </c>
      <c r="G37" s="37" t="s">
        <v>81</v>
      </c>
      <c r="H37" s="47" t="s">
        <v>82</v>
      </c>
      <c r="I37" s="47" t="s">
        <v>82</v>
      </c>
    </row>
    <row r="38" spans="1:9" ht="12.75">
      <c r="A38" s="41" t="s">
        <v>50</v>
      </c>
      <c r="B38" s="42" t="s">
        <v>83</v>
      </c>
      <c r="C38" s="42" t="s">
        <v>84</v>
      </c>
      <c r="D38" s="51" t="s">
        <v>126</v>
      </c>
      <c r="F38" s="42" t="s">
        <v>85</v>
      </c>
      <c r="G38" s="42" t="s">
        <v>86</v>
      </c>
      <c r="H38" s="42" t="s">
        <v>87</v>
      </c>
      <c r="I38" s="42" t="s">
        <v>88</v>
      </c>
    </row>
    <row r="39" spans="1:3" ht="12.75">
      <c r="A39" s="36">
        <v>0</v>
      </c>
      <c r="B39" s="58">
        <f>-E23</f>
        <v>0</v>
      </c>
      <c r="C39" s="41" t="s">
        <v>89</v>
      </c>
    </row>
    <row r="40" spans="1:9" ht="12.75">
      <c r="A40" s="36">
        <v>1</v>
      </c>
      <c r="B40" s="58">
        <f>-E24</f>
        <v>0</v>
      </c>
      <c r="C40" s="59">
        <f>-$B39+$B40</f>
        <v>0</v>
      </c>
      <c r="E40" s="58">
        <f>-$C23*$E23</f>
        <v>0</v>
      </c>
      <c r="F40" s="60">
        <f>-($G8+$E40)</f>
        <v>0</v>
      </c>
      <c r="G40" s="60">
        <v>0</v>
      </c>
      <c r="H40" s="60">
        <f>-($C40+$G40)</f>
        <v>0</v>
      </c>
      <c r="I40" s="59">
        <f>-($E40+$H40)</f>
        <v>0</v>
      </c>
    </row>
    <row r="41" spans="1:9" ht="12.75">
      <c r="A41" s="36">
        <v>2</v>
      </c>
      <c r="B41" s="53">
        <f>-E25</f>
        <v>-356.6529492455421</v>
      </c>
      <c r="C41" s="59">
        <f>-$B40+$B41</f>
        <v>-356.6529492455421</v>
      </c>
      <c r="E41" s="58">
        <f>-$C24*$E24</f>
        <v>0</v>
      </c>
      <c r="F41" s="60">
        <f>-($G9+$E41)</f>
        <v>-200.00000000000003</v>
      </c>
      <c r="G41" s="60">
        <f>-($C41+$F41)</f>
        <v>556.6529492455421</v>
      </c>
      <c r="H41" s="60">
        <f>-($C41+$G41)</f>
        <v>-200</v>
      </c>
      <c r="I41" s="59">
        <f>-($E41+$H41)</f>
        <v>200</v>
      </c>
    </row>
    <row r="42" spans="1:9" ht="12.75">
      <c r="A42" s="36">
        <v>3</v>
      </c>
      <c r="B42" s="53">
        <f>-E26</f>
        <v>-277.777777777778</v>
      </c>
      <c r="C42" s="60">
        <f>-$B41+$B42</f>
        <v>78.87517146776412</v>
      </c>
      <c r="E42" s="53">
        <f>-$C25*$E25</f>
        <v>-28.53223593964337</v>
      </c>
      <c r="F42" s="60">
        <f>-($G10+$E42)</f>
        <v>-271.4677640603566</v>
      </c>
      <c r="G42" s="60">
        <f>-($C42+$F42)</f>
        <v>192.5925925925925</v>
      </c>
      <c r="H42" s="60">
        <f>-($C42+$G42)</f>
        <v>-271.4677640603566</v>
      </c>
      <c r="I42" s="59">
        <f>-($E42+$H42)</f>
        <v>300</v>
      </c>
    </row>
    <row r="43" spans="1:9" ht="12.75">
      <c r="A43" s="36">
        <v>4</v>
      </c>
      <c r="B43" s="53">
        <f>-E27</f>
        <v>0</v>
      </c>
      <c r="C43" s="60">
        <f>-$B42+$B43</f>
        <v>277.777777777778</v>
      </c>
      <c r="E43" s="53">
        <f>-$C26*$E26</f>
        <v>-22.22222222222224</v>
      </c>
      <c r="F43" s="59">
        <f>-($G11+$E43)</f>
        <v>-277.77777777777777</v>
      </c>
      <c r="G43" s="60">
        <f>-($C43+$F43)</f>
        <v>-2.2737367544323206E-13</v>
      </c>
      <c r="H43" s="59">
        <f>-($C43+$G43)</f>
        <v>-277.77777777777777</v>
      </c>
      <c r="I43" s="59">
        <f>-($E43+$H43)</f>
        <v>300</v>
      </c>
    </row>
    <row r="44" spans="2:9" ht="12.75">
      <c r="B44" s="53"/>
      <c r="C44" s="59"/>
      <c r="E44" s="53"/>
      <c r="F44" s="59"/>
      <c r="G44" s="60"/>
      <c r="H44" s="59"/>
      <c r="I44" s="60"/>
    </row>
    <row r="45" spans="2:9" ht="12.75">
      <c r="B45" s="53"/>
      <c r="C45" s="60"/>
      <c r="E45" s="53"/>
      <c r="F45" s="59"/>
      <c r="G45" s="60"/>
      <c r="H45" s="59"/>
      <c r="I45" s="60"/>
    </row>
    <row r="46" spans="2:9" ht="12.75">
      <c r="B46" s="61"/>
      <c r="C46" s="60"/>
      <c r="E46" s="53"/>
      <c r="F46" s="59"/>
      <c r="G46" s="60"/>
      <c r="H46" s="59"/>
      <c r="I46" s="60"/>
    </row>
    <row r="47" spans="1:9" ht="12.75">
      <c r="A47" s="41" t="s">
        <v>50</v>
      </c>
      <c r="E47" s="62" t="s">
        <v>9</v>
      </c>
      <c r="F47" s="62" t="s">
        <v>9</v>
      </c>
      <c r="G47" s="62" t="s">
        <v>9</v>
      </c>
      <c r="H47" s="63" t="s">
        <v>90</v>
      </c>
      <c r="I47" s="62">
        <f>SUM(I40:I46)</f>
        <v>800</v>
      </c>
    </row>
    <row r="48" ht="15">
      <c r="A48" s="35" t="s">
        <v>130</v>
      </c>
    </row>
    <row r="49" spans="1:13" ht="12.75">
      <c r="A49" s="41"/>
      <c r="B49" s="37" t="s">
        <v>91</v>
      </c>
      <c r="C49" s="37" t="s">
        <v>92</v>
      </c>
      <c r="D49" s="37" t="s">
        <v>93</v>
      </c>
      <c r="E49" s="62"/>
      <c r="F49" s="62"/>
      <c r="G49" s="37" t="s">
        <v>93</v>
      </c>
      <c r="H49" s="37" t="s">
        <v>71</v>
      </c>
      <c r="I49" s="37" t="s">
        <v>93</v>
      </c>
      <c r="J49" s="37" t="s">
        <v>94</v>
      </c>
      <c r="K49" s="37" t="s">
        <v>41</v>
      </c>
      <c r="L49" s="37" t="s">
        <v>73</v>
      </c>
      <c r="M49" s="37" t="s">
        <v>45</v>
      </c>
    </row>
    <row r="50" spans="1:13" ht="12.75">
      <c r="A50" s="36" t="s">
        <v>40</v>
      </c>
      <c r="B50" s="37" t="s">
        <v>10</v>
      </c>
      <c r="C50" s="37" t="s">
        <v>95</v>
      </c>
      <c r="D50" s="37" t="s">
        <v>96</v>
      </c>
      <c r="E50" s="62"/>
      <c r="F50" s="62"/>
      <c r="G50" s="37" t="s">
        <v>96</v>
      </c>
      <c r="H50" s="37" t="s">
        <v>41</v>
      </c>
      <c r="I50" s="37" t="s">
        <v>96</v>
      </c>
      <c r="J50" s="37" t="s">
        <v>41</v>
      </c>
      <c r="K50" s="37" t="s">
        <v>10</v>
      </c>
      <c r="L50" s="37" t="s">
        <v>41</v>
      </c>
      <c r="M50" s="37" t="s">
        <v>41</v>
      </c>
    </row>
    <row r="51" spans="1:13" ht="12.75">
      <c r="A51" s="36" t="s">
        <v>42</v>
      </c>
      <c r="B51" s="39" t="s">
        <v>43</v>
      </c>
      <c r="C51" s="37" t="s">
        <v>97</v>
      </c>
      <c r="D51" s="37" t="s">
        <v>41</v>
      </c>
      <c r="E51" s="62"/>
      <c r="F51" s="62"/>
      <c r="G51" s="37" t="s">
        <v>63</v>
      </c>
      <c r="H51" s="8" t="s">
        <v>43</v>
      </c>
      <c r="I51" s="37" t="s">
        <v>98</v>
      </c>
      <c r="J51" s="8" t="s">
        <v>43</v>
      </c>
      <c r="K51" s="47" t="s">
        <v>99</v>
      </c>
      <c r="L51" s="8" t="s">
        <v>78</v>
      </c>
      <c r="M51" s="8" t="s">
        <v>78</v>
      </c>
    </row>
    <row r="52" spans="1:13" ht="12.75">
      <c r="A52" s="38" t="s">
        <v>46</v>
      </c>
      <c r="B52" s="40" t="s">
        <v>44</v>
      </c>
      <c r="C52" s="37" t="s">
        <v>48</v>
      </c>
      <c r="D52" s="37" t="s">
        <v>43</v>
      </c>
      <c r="E52" s="62"/>
      <c r="F52" s="62"/>
      <c r="G52" s="37" t="s">
        <v>65</v>
      </c>
      <c r="H52" s="47" t="s">
        <v>100</v>
      </c>
      <c r="I52" s="37" t="s">
        <v>100</v>
      </c>
      <c r="J52" s="47" t="s">
        <v>100</v>
      </c>
      <c r="K52" s="8" t="s">
        <v>101</v>
      </c>
      <c r="L52" s="47" t="s">
        <v>82</v>
      </c>
      <c r="M52" s="47" t="s">
        <v>82</v>
      </c>
    </row>
    <row r="53" spans="1:13" ht="12.75">
      <c r="A53" s="41" t="s">
        <v>50</v>
      </c>
      <c r="B53" s="42" t="s">
        <v>102</v>
      </c>
      <c r="C53" s="42" t="s">
        <v>103</v>
      </c>
      <c r="D53" s="51" t="s">
        <v>104</v>
      </c>
      <c r="E53" s="62"/>
      <c r="F53" s="62"/>
      <c r="G53" s="42" t="s">
        <v>105</v>
      </c>
      <c r="H53" s="42" t="s">
        <v>106</v>
      </c>
      <c r="I53" s="42" t="s">
        <v>107</v>
      </c>
      <c r="J53" s="42" t="s">
        <v>108</v>
      </c>
      <c r="K53" s="42" t="s">
        <v>109</v>
      </c>
      <c r="L53" s="64" t="s">
        <v>110</v>
      </c>
      <c r="M53" s="64" t="s">
        <v>111</v>
      </c>
    </row>
    <row r="54" spans="1:9" ht="12.75">
      <c r="A54" s="36">
        <v>0</v>
      </c>
      <c r="B54" s="47">
        <f>$G$7</f>
        <v>0</v>
      </c>
      <c r="C54" s="52">
        <f>$C$23</f>
        <v>0.08</v>
      </c>
      <c r="D54" s="65">
        <f>PV($C54,7-$A54,-$B54)</f>
        <v>0</v>
      </c>
      <c r="E54" s="62"/>
      <c r="F54" s="62"/>
      <c r="G54" s="42" t="s">
        <v>112</v>
      </c>
      <c r="I54" s="42" t="s">
        <v>113</v>
      </c>
    </row>
    <row r="55" spans="1:13" ht="12.75">
      <c r="A55" s="36">
        <v>1</v>
      </c>
      <c r="B55" s="47">
        <f>$G$7</f>
        <v>0</v>
      </c>
      <c r="C55" s="52">
        <f>$C$23</f>
        <v>0.08</v>
      </c>
      <c r="D55" s="65">
        <f>PV($C55,7-$A55,-$B55)</f>
        <v>0</v>
      </c>
      <c r="E55" s="62"/>
      <c r="F55" s="62"/>
      <c r="G55" s="66">
        <f>-($C54)*($D54)</f>
        <v>0</v>
      </c>
      <c r="H55" s="66">
        <f>-($G8+G55)</f>
        <v>0</v>
      </c>
      <c r="I55" s="65">
        <f>($D54-$D55)</f>
        <v>0</v>
      </c>
      <c r="J55" s="67">
        <f>-($K55+$G55-$I55)</f>
        <v>0</v>
      </c>
      <c r="K55" s="47">
        <f>$G8</f>
        <v>0</v>
      </c>
      <c r="L55" s="66">
        <f>-($I55+$J55)</f>
        <v>0</v>
      </c>
      <c r="M55" s="65">
        <f>-($G55+$L55)</f>
        <v>0</v>
      </c>
    </row>
    <row r="56" spans="1:13" ht="12.75">
      <c r="A56" s="36">
        <v>2</v>
      </c>
      <c r="B56" s="47">
        <f>$G$7</f>
        <v>0</v>
      </c>
      <c r="C56" s="52">
        <f>$C$23</f>
        <v>0.08</v>
      </c>
      <c r="D56" s="65">
        <f>PV($C56,7-$A56,-$B56)</f>
        <v>0</v>
      </c>
      <c r="E56" s="62"/>
      <c r="F56" s="62"/>
      <c r="G56" s="66">
        <f>-($C55)*($D55)</f>
        <v>0</v>
      </c>
      <c r="H56" s="65">
        <f>-($G9+G56)</f>
        <v>-200.00000000000003</v>
      </c>
      <c r="I56" s="65">
        <f>($D55-$D56)</f>
        <v>0</v>
      </c>
      <c r="J56" s="66">
        <f>($K56+$G56-$I56)</f>
        <v>200.00000000000003</v>
      </c>
      <c r="K56" s="47">
        <f>$G9</f>
        <v>200.00000000000003</v>
      </c>
      <c r="L56" s="66">
        <f>-($I56+$J56)</f>
        <v>-200.00000000000003</v>
      </c>
      <c r="M56" s="65">
        <f>-($G56+$L56)</f>
        <v>200.00000000000003</v>
      </c>
    </row>
    <row r="57" spans="1:13" ht="12.75">
      <c r="A57" s="36">
        <v>3</v>
      </c>
      <c r="B57" s="47">
        <f>$G$7</f>
        <v>0</v>
      </c>
      <c r="C57" s="52">
        <f>$C$23</f>
        <v>0.08</v>
      </c>
      <c r="D57" s="65">
        <f>PV($C57,7-$A57,-$B57)</f>
        <v>0</v>
      </c>
      <c r="E57" s="62"/>
      <c r="F57" s="62"/>
      <c r="G57" s="66">
        <f>-($C56)*($D56)</f>
        <v>0</v>
      </c>
      <c r="H57" s="65">
        <f>-($G10+G57)</f>
        <v>-300</v>
      </c>
      <c r="I57" s="65">
        <f>($D56-$D57)</f>
        <v>0</v>
      </c>
      <c r="J57" s="66">
        <f>($K57+$G57-$I57)</f>
        <v>300</v>
      </c>
      <c r="K57" s="47">
        <f>$G10</f>
        <v>300</v>
      </c>
      <c r="L57" s="65">
        <f>-($I57+$J57)</f>
        <v>-300</v>
      </c>
      <c r="M57" s="65">
        <f>-($G57+$L57)</f>
        <v>300</v>
      </c>
    </row>
    <row r="58" spans="1:13" ht="12.75">
      <c r="A58" s="36">
        <v>4</v>
      </c>
      <c r="B58" s="47">
        <f>$G$7</f>
        <v>0</v>
      </c>
      <c r="C58" s="52">
        <f>$C$23</f>
        <v>0.08</v>
      </c>
      <c r="D58" s="65">
        <f>PV($C58,7-$A58,-$B58)</f>
        <v>0</v>
      </c>
      <c r="E58" s="62"/>
      <c r="F58" s="62"/>
      <c r="G58" s="66">
        <f>-($C57)*($D57)</f>
        <v>0</v>
      </c>
      <c r="H58" s="65">
        <f>-($G11+G58)</f>
        <v>-300</v>
      </c>
      <c r="I58" s="65">
        <f>($D57-$D58)</f>
        <v>0</v>
      </c>
      <c r="J58" s="66">
        <f>($K58+$G58-$I58)</f>
        <v>300</v>
      </c>
      <c r="K58" s="8">
        <f>$G11</f>
        <v>300</v>
      </c>
      <c r="L58" s="65">
        <f>-($I58+$J58)</f>
        <v>-300</v>
      </c>
      <c r="M58" s="66">
        <f>-($G58+$L58)</f>
        <v>300</v>
      </c>
    </row>
    <row r="59" spans="2:13" ht="12.75">
      <c r="B59" s="47"/>
      <c r="C59" s="52"/>
      <c r="D59" s="65"/>
      <c r="E59" s="62"/>
      <c r="F59" s="62"/>
      <c r="G59" s="66"/>
      <c r="H59" s="65"/>
      <c r="I59" s="65"/>
      <c r="J59" s="66"/>
      <c r="K59" s="8"/>
      <c r="L59" s="65"/>
      <c r="M59" s="66"/>
    </row>
    <row r="60" spans="2:13" ht="12.75">
      <c r="B60" s="47"/>
      <c r="C60" s="52"/>
      <c r="D60" s="65"/>
      <c r="E60" s="62"/>
      <c r="F60" s="62"/>
      <c r="G60" s="66"/>
      <c r="H60" s="65"/>
      <c r="I60" s="65"/>
      <c r="J60" s="66"/>
      <c r="K60" s="8"/>
      <c r="L60" s="65"/>
      <c r="M60" s="66"/>
    </row>
    <row r="61" spans="2:13" ht="12.75">
      <c r="B61" s="37"/>
      <c r="C61" s="52"/>
      <c r="D61" s="65"/>
      <c r="E61" s="62"/>
      <c r="F61" s="62"/>
      <c r="G61" s="66"/>
      <c r="H61" s="65"/>
      <c r="I61" s="65"/>
      <c r="J61" s="66"/>
      <c r="K61" s="8"/>
      <c r="L61" s="65"/>
      <c r="M61" s="66"/>
    </row>
    <row r="62" spans="1:13" ht="12.75">
      <c r="A62" s="41" t="s">
        <v>50</v>
      </c>
      <c r="B62" s="42" t="s">
        <v>102</v>
      </c>
      <c r="C62" s="42" t="s">
        <v>103</v>
      </c>
      <c r="D62" s="51" t="s">
        <v>118</v>
      </c>
      <c r="E62" s="62"/>
      <c r="F62" s="62"/>
      <c r="G62" s="42" t="s">
        <v>105</v>
      </c>
      <c r="I62" s="42" t="s">
        <v>107</v>
      </c>
      <c r="J62" s="42" t="s">
        <v>108</v>
      </c>
      <c r="K62" s="42" t="s">
        <v>109</v>
      </c>
      <c r="L62" s="64" t="s">
        <v>110</v>
      </c>
      <c r="M62" s="64" t="s">
        <v>111</v>
      </c>
    </row>
    <row r="63" spans="1:2" ht="12.75">
      <c r="A63"/>
      <c r="B63" s="37" t="s">
        <v>127</v>
      </c>
    </row>
    <row r="64" spans="1:2" ht="12.75">
      <c r="A64" s="36" t="s">
        <v>40</v>
      </c>
      <c r="B64" s="37" t="s">
        <v>41</v>
      </c>
    </row>
    <row r="65" spans="1:2" ht="12.75">
      <c r="A65" s="36" t="s">
        <v>42</v>
      </c>
      <c r="B65" s="37" t="s">
        <v>78</v>
      </c>
    </row>
    <row r="66" spans="1:2" ht="12.75">
      <c r="A66" s="36" t="s">
        <v>46</v>
      </c>
      <c r="B66" s="37" t="s">
        <v>82</v>
      </c>
    </row>
    <row r="67" spans="1:2" ht="12.75">
      <c r="A67" s="6" t="s">
        <v>50</v>
      </c>
      <c r="B67" s="6" t="s">
        <v>88</v>
      </c>
    </row>
    <row r="68" spans="1:2" ht="12.75">
      <c r="A68" s="37">
        <v>0</v>
      </c>
      <c r="B68" s="37"/>
    </row>
    <row r="69" spans="1:2" ht="12.75">
      <c r="A69" s="37">
        <v>1</v>
      </c>
      <c r="B69" s="8">
        <f>$G8</f>
        <v>0</v>
      </c>
    </row>
    <row r="70" spans="1:2" ht="12.75">
      <c r="A70" s="37">
        <v>2</v>
      </c>
      <c r="B70" s="8">
        <f>$G9</f>
        <v>200.00000000000003</v>
      </c>
    </row>
    <row r="71" spans="1:2" ht="12.75">
      <c r="A71" s="37">
        <v>3</v>
      </c>
      <c r="B71" s="8">
        <f>$G10</f>
        <v>300</v>
      </c>
    </row>
    <row r="72" spans="1:2" ht="12.75">
      <c r="A72" s="37">
        <v>4</v>
      </c>
      <c r="B72" s="8">
        <f>$G11</f>
        <v>300</v>
      </c>
    </row>
    <row r="73" spans="1:2" ht="12.75">
      <c r="A73" s="37"/>
      <c r="B73" s="47"/>
    </row>
    <row r="74" spans="1:2" ht="12.75">
      <c r="A74" s="37"/>
      <c r="B74" s="47"/>
    </row>
    <row r="75" spans="1:2" ht="12.75">
      <c r="A75" s="37"/>
      <c r="B75" s="47"/>
    </row>
    <row r="76" spans="1:6" ht="12.75">
      <c r="A76" s="69" t="s">
        <v>9</v>
      </c>
      <c r="B76" s="47" t="s">
        <v>9</v>
      </c>
      <c r="F76" s="8" t="s">
        <v>9</v>
      </c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13"/>
  <sheetViews>
    <sheetView workbookViewId="0" topLeftCell="A36">
      <selection activeCell="F41" sqref="F41"/>
    </sheetView>
  </sheetViews>
  <sheetFormatPr defaultColWidth="9.140625" defaultRowHeight="12.75"/>
  <cols>
    <col min="1" max="1" width="9.140625" style="36" customWidth="1"/>
    <col min="2" max="3" width="10.140625" style="0" customWidth="1"/>
    <col min="4" max="4" width="10.8515625" style="0" customWidth="1"/>
    <col min="5" max="5" width="13.8515625" style="0" customWidth="1"/>
    <col min="6" max="6" width="10.7109375" style="0" customWidth="1"/>
    <col min="7" max="7" width="11.140625" style="0" customWidth="1"/>
    <col min="8" max="8" width="12.28125" style="0" customWidth="1"/>
    <col min="9" max="9" width="11.28125" style="0" customWidth="1"/>
    <col min="11" max="11" width="9.57421875" style="0" customWidth="1"/>
    <col min="15" max="15" width="11.140625" style="0" customWidth="1"/>
  </cols>
  <sheetData>
    <row r="1" spans="1:15" ht="15">
      <c r="A1" s="35" t="s">
        <v>147</v>
      </c>
      <c r="B1" s="71"/>
      <c r="C1" s="71"/>
      <c r="D1" s="71"/>
      <c r="E1" s="71"/>
      <c r="F1" s="71"/>
      <c r="G1" s="71"/>
      <c r="H1" s="71"/>
      <c r="I1" s="71"/>
      <c r="O1" s="37" t="s">
        <v>131</v>
      </c>
    </row>
    <row r="2" spans="7:15" ht="12.75">
      <c r="G2" s="37" t="s">
        <v>39</v>
      </c>
      <c r="H2" s="37" t="s">
        <v>115</v>
      </c>
      <c r="K2" s="37" t="s">
        <v>115</v>
      </c>
      <c r="O2" s="37" t="s">
        <v>115</v>
      </c>
    </row>
    <row r="3" spans="1:15" ht="12.75">
      <c r="A3" s="36" t="s">
        <v>40</v>
      </c>
      <c r="C3" s="36" t="s">
        <v>41</v>
      </c>
      <c r="D3" s="36" t="s">
        <v>41</v>
      </c>
      <c r="E3" s="36" t="s">
        <v>41</v>
      </c>
      <c r="G3" s="37" t="s">
        <v>10</v>
      </c>
      <c r="H3" s="37" t="s">
        <v>116</v>
      </c>
      <c r="K3" s="37" t="s">
        <v>116</v>
      </c>
      <c r="O3" s="37" t="s">
        <v>116</v>
      </c>
    </row>
    <row r="4" spans="1:15" ht="12.75">
      <c r="A4" s="36" t="s">
        <v>42</v>
      </c>
      <c r="B4" s="36" t="s">
        <v>9</v>
      </c>
      <c r="C4" s="36" t="s">
        <v>43</v>
      </c>
      <c r="D4" s="38" t="s">
        <v>44</v>
      </c>
      <c r="E4" s="36" t="s">
        <v>45</v>
      </c>
      <c r="F4" s="36" t="s">
        <v>39</v>
      </c>
      <c r="G4" s="39" t="s">
        <v>43</v>
      </c>
      <c r="H4" s="39" t="s">
        <v>43</v>
      </c>
      <c r="K4" s="40" t="s">
        <v>44</v>
      </c>
      <c r="O4" s="39" t="s">
        <v>43</v>
      </c>
    </row>
    <row r="5" spans="1:15" ht="12.75">
      <c r="A5" s="38" t="s">
        <v>46</v>
      </c>
      <c r="B5" s="36" t="s">
        <v>47</v>
      </c>
      <c r="C5" s="36" t="s">
        <v>48</v>
      </c>
      <c r="D5" s="36" t="s">
        <v>48</v>
      </c>
      <c r="E5" s="36" t="s">
        <v>48</v>
      </c>
      <c r="F5" s="36" t="s">
        <v>49</v>
      </c>
      <c r="G5" s="40" t="s">
        <v>44</v>
      </c>
      <c r="H5" s="72" t="s">
        <v>132</v>
      </c>
      <c r="K5" s="72" t="s">
        <v>132</v>
      </c>
      <c r="O5" s="40" t="s">
        <v>44</v>
      </c>
    </row>
    <row r="6" spans="1:15" ht="12.75">
      <c r="A6" s="41" t="s">
        <v>50</v>
      </c>
      <c r="B6" s="41" t="s">
        <v>51</v>
      </c>
      <c r="C6" s="41" t="s">
        <v>52</v>
      </c>
      <c r="D6" s="42" t="s">
        <v>53</v>
      </c>
      <c r="E6" s="42" t="s">
        <v>120</v>
      </c>
      <c r="F6" s="42" t="s">
        <v>54</v>
      </c>
      <c r="G6" s="42" t="s">
        <v>55</v>
      </c>
      <c r="H6" s="51" t="s">
        <v>133</v>
      </c>
      <c r="K6" s="51" t="s">
        <v>134</v>
      </c>
      <c r="O6" s="42" t="s">
        <v>135</v>
      </c>
    </row>
    <row r="7" spans="1:15" ht="12.75">
      <c r="A7" s="36">
        <v>0</v>
      </c>
      <c r="B7" s="43">
        <v>0.08</v>
      </c>
      <c r="C7" s="43">
        <v>0.08</v>
      </c>
      <c r="D7" s="44">
        <v>0.08</v>
      </c>
      <c r="E7" s="45">
        <f>$C7-$D7</f>
        <v>0</v>
      </c>
      <c r="F7" s="36">
        <v>10000</v>
      </c>
      <c r="G7" s="8">
        <f>$E7*$F7</f>
        <v>0</v>
      </c>
      <c r="H7" s="73">
        <f>PV($C7,4-$A7,-$C7*$F7)</f>
        <v>2649.7014720354673</v>
      </c>
      <c r="K7" s="66">
        <f>-PV($D7,4-$A7,-$D7*$F7)</f>
        <v>-2649.7014720354673</v>
      </c>
      <c r="O7" s="74">
        <f>$H7+$K7</f>
        <v>0</v>
      </c>
    </row>
    <row r="8" spans="1:15" ht="12.75">
      <c r="A8" s="36">
        <v>1</v>
      </c>
      <c r="B8" s="43">
        <v>0.08</v>
      </c>
      <c r="C8" s="43">
        <v>0.08</v>
      </c>
      <c r="D8" s="44">
        <v>0.08</v>
      </c>
      <c r="E8" s="45">
        <f>$C8-$D8</f>
        <v>0</v>
      </c>
      <c r="F8" s="36">
        <v>10000</v>
      </c>
      <c r="G8" s="8">
        <f>$E8*$F8</f>
        <v>0</v>
      </c>
      <c r="H8" s="73">
        <f>PV($C8,4-$A8,-$C8*$F8)</f>
        <v>2061.6775897983043</v>
      </c>
      <c r="K8" s="66">
        <f>-PV($D8,4-$A8,-$D8*$F8)</f>
        <v>-2061.6775897983043</v>
      </c>
      <c r="O8" s="74">
        <f>$H8+$K8</f>
        <v>0</v>
      </c>
    </row>
    <row r="9" spans="1:15" ht="12.75">
      <c r="A9" s="36">
        <v>2</v>
      </c>
      <c r="B9" s="43">
        <v>0.1</v>
      </c>
      <c r="C9" s="43">
        <v>0.1</v>
      </c>
      <c r="D9" s="44">
        <v>0.08</v>
      </c>
      <c r="E9" s="45">
        <f>$C9-$D9</f>
        <v>0.020000000000000004</v>
      </c>
      <c r="F9" s="36">
        <v>10000</v>
      </c>
      <c r="G9" s="8">
        <f>$E9*$F9</f>
        <v>200.00000000000003</v>
      </c>
      <c r="H9" s="73">
        <f>PV($C9,4-$A9,-$C9*$F9)</f>
        <v>1735.5371900826458</v>
      </c>
      <c r="K9" s="66">
        <f>-PV($D9,4-$A9,-$D9*$F9)</f>
        <v>-1426.6117969821682</v>
      </c>
      <c r="O9" s="65">
        <f>$H9+$K9</f>
        <v>308.92539310047755</v>
      </c>
    </row>
    <row r="10" spans="1:15" ht="12.75">
      <c r="A10" s="36">
        <v>3</v>
      </c>
      <c r="B10" s="43">
        <v>0.11</v>
      </c>
      <c r="C10" s="43">
        <v>0.11</v>
      </c>
      <c r="D10" s="44">
        <v>0.08</v>
      </c>
      <c r="E10" s="45">
        <f>$C10-$D10</f>
        <v>0.03</v>
      </c>
      <c r="F10" s="36">
        <v>10000</v>
      </c>
      <c r="G10" s="8">
        <f>$E10*$F10</f>
        <v>300</v>
      </c>
      <c r="H10" s="73">
        <f>PV($C10,4-$A10,-$C10*$F10)</f>
        <v>990.9909909909917</v>
      </c>
      <c r="K10" s="66">
        <f>-PV($D10,4-$A10,-$D10*$F10)</f>
        <v>-740.7407407407413</v>
      </c>
      <c r="O10" s="65">
        <f>$H10+$K10</f>
        <v>250.25025025025036</v>
      </c>
    </row>
    <row r="11" spans="1:15" ht="12.75">
      <c r="A11" s="36">
        <v>4</v>
      </c>
      <c r="B11" s="43">
        <v>0.11</v>
      </c>
      <c r="C11" s="43">
        <v>0.11</v>
      </c>
      <c r="D11" s="44">
        <v>0.08</v>
      </c>
      <c r="E11" s="45">
        <f>$C11-$D11</f>
        <v>0.03</v>
      </c>
      <c r="F11" s="36">
        <v>10000</v>
      </c>
      <c r="G11" s="8">
        <f>$E11*$F11</f>
        <v>300</v>
      </c>
      <c r="H11" s="73">
        <f>PV($C11,4-$A11,-$C11*$F11)</f>
        <v>0</v>
      </c>
      <c r="K11" s="66">
        <f>-PV($D11,4-$A11,-$D11*$F11)</f>
        <v>0</v>
      </c>
      <c r="O11" s="74">
        <f>$H11+$K11</f>
        <v>0</v>
      </c>
    </row>
    <row r="12" spans="2:7" ht="12.75">
      <c r="B12" s="43"/>
      <c r="C12" s="43" t="s">
        <v>9</v>
      </c>
      <c r="D12" s="44"/>
      <c r="E12" s="46"/>
      <c r="G12" s="47"/>
    </row>
    <row r="13" spans="2:7" ht="12.75">
      <c r="B13" s="43"/>
      <c r="C13" s="43"/>
      <c r="D13" s="44"/>
      <c r="E13" s="46"/>
      <c r="G13" s="47"/>
    </row>
    <row r="14" spans="2:7" ht="12.75">
      <c r="B14" s="43"/>
      <c r="C14" s="43"/>
      <c r="D14" s="44"/>
      <c r="E14" s="46"/>
      <c r="G14" s="47"/>
    </row>
    <row r="15" spans="1:15" ht="12.75">
      <c r="A15" s="41" t="s">
        <v>50</v>
      </c>
      <c r="B15" s="41" t="s">
        <v>51</v>
      </c>
      <c r="C15" s="41" t="s">
        <v>52</v>
      </c>
      <c r="D15" s="42" t="s">
        <v>53</v>
      </c>
      <c r="E15" s="42" t="s">
        <v>120</v>
      </c>
      <c r="F15" s="42" t="s">
        <v>54</v>
      </c>
      <c r="G15" s="42" t="s">
        <v>55</v>
      </c>
      <c r="H15" s="51" t="s">
        <v>133</v>
      </c>
      <c r="K15" s="51" t="s">
        <v>134</v>
      </c>
      <c r="O15" s="42" t="s">
        <v>135</v>
      </c>
    </row>
    <row r="16" spans="1:2" ht="15">
      <c r="A16" s="35" t="s">
        <v>147</v>
      </c>
      <c r="B16" s="71"/>
    </row>
    <row r="17" spans="1:2" ht="12.75">
      <c r="A17"/>
      <c r="B17" s="37" t="s">
        <v>131</v>
      </c>
    </row>
    <row r="18" spans="2:7" ht="12.75">
      <c r="B18" s="37" t="s">
        <v>115</v>
      </c>
      <c r="F18" s="36" t="s">
        <v>9</v>
      </c>
      <c r="G18" s="48" t="s">
        <v>57</v>
      </c>
    </row>
    <row r="19" spans="1:11" ht="12.75">
      <c r="A19" s="36" t="s">
        <v>40</v>
      </c>
      <c r="B19" s="37" t="s">
        <v>116</v>
      </c>
      <c r="F19" s="36" t="s">
        <v>9</v>
      </c>
      <c r="G19" s="49" t="s">
        <v>136</v>
      </c>
      <c r="K19" s="36" t="s">
        <v>60</v>
      </c>
    </row>
    <row r="20" spans="1:11" ht="12.75">
      <c r="A20" s="36" t="s">
        <v>42</v>
      </c>
      <c r="B20" s="47" t="s">
        <v>43</v>
      </c>
      <c r="F20" s="36" t="s">
        <v>9</v>
      </c>
      <c r="G20" t="s">
        <v>62</v>
      </c>
      <c r="K20" s="36" t="s">
        <v>63</v>
      </c>
    </row>
    <row r="21" spans="1:11" ht="12.75">
      <c r="A21" s="38" t="s">
        <v>46</v>
      </c>
      <c r="B21" s="8" t="s">
        <v>44</v>
      </c>
      <c r="C21" t="s">
        <v>137</v>
      </c>
      <c r="F21" s="36" t="s">
        <v>9</v>
      </c>
      <c r="G21" s="50" t="s">
        <v>64</v>
      </c>
      <c r="K21" s="36" t="s">
        <v>65</v>
      </c>
    </row>
    <row r="22" spans="1:11" ht="12.75">
      <c r="A22" s="41" t="s">
        <v>50</v>
      </c>
      <c r="B22" s="41" t="s">
        <v>138</v>
      </c>
      <c r="C22" s="51" t="s">
        <v>139</v>
      </c>
      <c r="G22" s="51" t="s">
        <v>140</v>
      </c>
      <c r="K22" s="36" t="s">
        <v>9</v>
      </c>
    </row>
    <row r="23" spans="1:11" ht="12.75">
      <c r="A23" s="36">
        <v>0</v>
      </c>
      <c r="B23" s="74">
        <f>$O7</f>
        <v>0</v>
      </c>
      <c r="E23" s="77">
        <v>0</v>
      </c>
      <c r="H23" s="74">
        <f>-PV(-$E23,7-$A23,$G7)</f>
        <v>0</v>
      </c>
      <c r="K23" s="36" t="s">
        <v>9</v>
      </c>
    </row>
    <row r="24" spans="1:11" ht="12.75">
      <c r="A24" s="36">
        <v>1</v>
      </c>
      <c r="B24" s="74">
        <f>$O8</f>
        <v>0</v>
      </c>
      <c r="E24" s="77">
        <v>0</v>
      </c>
      <c r="H24" s="74">
        <f>-PV(-$E24,7-$A24,$G8)</f>
        <v>0</v>
      </c>
      <c r="K24" s="36">
        <f>B8*F8</f>
        <v>800</v>
      </c>
    </row>
    <row r="25" spans="1:11" ht="12.75">
      <c r="A25" s="36">
        <v>2</v>
      </c>
      <c r="B25" s="75">
        <f>$O9</f>
        <v>308.92539310047755</v>
      </c>
      <c r="E25" s="76">
        <f>RATE(4-$A9,-$G9,$B25)</f>
        <v>0.19099104140487003</v>
      </c>
      <c r="H25" s="75">
        <f>-PV($E25,4-$A25,$G9)</f>
        <v>308.9253931004778</v>
      </c>
      <c r="K25" s="36">
        <f>B9*F9</f>
        <v>1000</v>
      </c>
    </row>
    <row r="26" spans="1:11" ht="12.75">
      <c r="A26" s="36">
        <v>3</v>
      </c>
      <c r="B26" s="75">
        <f>$O10</f>
        <v>250.25025025025036</v>
      </c>
      <c r="E26" s="76">
        <f>RATE(4-$A10,-$G10,$B26)</f>
        <v>0.19879999999999987</v>
      </c>
      <c r="H26" s="75">
        <f>-PV($E26,4-$A26,$G10)</f>
        <v>250.25025025025028</v>
      </c>
      <c r="K26" s="36">
        <f>B10*F10</f>
        <v>1100</v>
      </c>
    </row>
    <row r="27" spans="1:11" ht="12.75">
      <c r="A27" s="36">
        <v>4</v>
      </c>
      <c r="B27" s="74">
        <f>$O11</f>
        <v>0</v>
      </c>
      <c r="E27" s="77">
        <v>0</v>
      </c>
      <c r="H27" s="74">
        <f>-PV(-$E27,4-$A27,$G11)</f>
        <v>0</v>
      </c>
      <c r="K27" s="36">
        <f>B11*F11</f>
        <v>1100</v>
      </c>
    </row>
    <row r="28" ht="12.75">
      <c r="A28"/>
    </row>
    <row r="29" ht="12.75">
      <c r="A29"/>
    </row>
    <row r="30" ht="12.75">
      <c r="A30"/>
    </row>
    <row r="31" spans="1:7" ht="12.75">
      <c r="A31" s="41" t="s">
        <v>50</v>
      </c>
      <c r="B31" s="41" t="s">
        <v>138</v>
      </c>
      <c r="C31" s="51" t="s">
        <v>139</v>
      </c>
      <c r="G31" s="51" t="s">
        <v>141</v>
      </c>
    </row>
    <row r="33" ht="15">
      <c r="A33" s="35" t="s">
        <v>147</v>
      </c>
    </row>
    <row r="34" spans="2:9" ht="12.75">
      <c r="B34" s="37" t="s">
        <v>70</v>
      </c>
      <c r="C34" s="37" t="s">
        <v>70</v>
      </c>
      <c r="F34" s="36" t="s">
        <v>71</v>
      </c>
      <c r="G34" s="36" t="s">
        <v>72</v>
      </c>
      <c r="H34" s="68" t="s">
        <v>73</v>
      </c>
      <c r="I34" s="68" t="s">
        <v>114</v>
      </c>
    </row>
    <row r="35" spans="1:9" ht="12.75">
      <c r="A35" s="36" t="s">
        <v>40</v>
      </c>
      <c r="B35" s="37" t="s">
        <v>41</v>
      </c>
      <c r="C35" s="37" t="s">
        <v>41</v>
      </c>
      <c r="D35" s="48" t="s">
        <v>142</v>
      </c>
      <c r="F35" s="37" t="s">
        <v>41</v>
      </c>
      <c r="G35" s="37" t="s">
        <v>41</v>
      </c>
      <c r="H35" s="37" t="s">
        <v>41</v>
      </c>
      <c r="I35" s="37" t="s">
        <v>41</v>
      </c>
    </row>
    <row r="36" spans="1:9" ht="12.75">
      <c r="A36" s="36" t="s">
        <v>42</v>
      </c>
      <c r="B36" s="56" t="s">
        <v>75</v>
      </c>
      <c r="C36" s="42" t="s">
        <v>76</v>
      </c>
      <c r="D36" s="48" t="s">
        <v>143</v>
      </c>
      <c r="F36" s="37" t="s">
        <v>77</v>
      </c>
      <c r="G36" s="37" t="s">
        <v>77</v>
      </c>
      <c r="H36" s="8" t="s">
        <v>78</v>
      </c>
      <c r="I36" s="8" t="s">
        <v>78</v>
      </c>
    </row>
    <row r="37" spans="1:9" ht="12.75">
      <c r="A37" s="38" t="s">
        <v>46</v>
      </c>
      <c r="B37" s="57" t="s">
        <v>79</v>
      </c>
      <c r="C37" s="36" t="s">
        <v>80</v>
      </c>
      <c r="D37" s="48" t="s">
        <v>144</v>
      </c>
      <c r="F37" s="37" t="s">
        <v>81</v>
      </c>
      <c r="G37" s="37" t="s">
        <v>81</v>
      </c>
      <c r="H37" s="47" t="s">
        <v>82</v>
      </c>
      <c r="I37" s="47" t="s">
        <v>82</v>
      </c>
    </row>
    <row r="38" spans="1:9" ht="12.75">
      <c r="A38" s="41" t="s">
        <v>50</v>
      </c>
      <c r="B38" s="42" t="s">
        <v>145</v>
      </c>
      <c r="C38" s="42" t="s">
        <v>84</v>
      </c>
      <c r="D38" s="51" t="s">
        <v>146</v>
      </c>
      <c r="F38" s="42" t="s">
        <v>85</v>
      </c>
      <c r="G38" s="42" t="s">
        <v>86</v>
      </c>
      <c r="H38" s="42" t="s">
        <v>87</v>
      </c>
      <c r="I38" s="42" t="s">
        <v>88</v>
      </c>
    </row>
    <row r="39" spans="1:3" ht="12.75">
      <c r="A39" s="36">
        <v>0</v>
      </c>
      <c r="B39" s="54">
        <f>-H23</f>
        <v>0</v>
      </c>
      <c r="C39" s="41" t="s">
        <v>89</v>
      </c>
    </row>
    <row r="40" spans="1:9" ht="12.75">
      <c r="A40" s="36">
        <v>1</v>
      </c>
      <c r="B40" s="54">
        <f>-H24</f>
        <v>0</v>
      </c>
      <c r="C40" s="59">
        <f>-$B39+$B40</f>
        <v>0</v>
      </c>
      <c r="E40" s="54">
        <f>-($G7+$F40)</f>
        <v>0</v>
      </c>
      <c r="F40" s="60">
        <f>-C40</f>
        <v>0</v>
      </c>
      <c r="G40" s="59">
        <f>-($C40+$F40)</f>
        <v>0</v>
      </c>
      <c r="H40" s="60">
        <f>-($C40+$G40)</f>
        <v>0</v>
      </c>
      <c r="I40" s="59">
        <f>-($E40+$F40)</f>
        <v>0</v>
      </c>
    </row>
    <row r="41" spans="1:9" ht="12.75">
      <c r="A41" s="36">
        <v>2</v>
      </c>
      <c r="B41" s="54">
        <f>-H25</f>
        <v>-308.9253931004778</v>
      </c>
      <c r="C41" s="59">
        <f>-$B40+$B41</f>
        <v>-308.9253931004778</v>
      </c>
      <c r="E41" s="54">
        <f>$E24*$H24</f>
        <v>0</v>
      </c>
      <c r="F41" s="59">
        <f>-($G9+$E41)</f>
        <v>-200.00000000000003</v>
      </c>
      <c r="G41" s="60">
        <f>-($C41+$F41)</f>
        <v>508.9253931004778</v>
      </c>
      <c r="H41" s="59">
        <f>-($C41+$G41)</f>
        <v>-200</v>
      </c>
      <c r="I41" s="59">
        <f>-($E41+$F41)</f>
        <v>200.00000000000003</v>
      </c>
    </row>
    <row r="42" spans="1:9" ht="12.75">
      <c r="A42" s="36">
        <v>3</v>
      </c>
      <c r="B42" s="54">
        <f>-H26</f>
        <v>-250.25025025025028</v>
      </c>
      <c r="C42" s="78">
        <f>-$B41+$B42</f>
        <v>58.6751428502275</v>
      </c>
      <c r="E42" s="54">
        <f>$E25*$H25</f>
        <v>59.0019825446691</v>
      </c>
      <c r="F42" s="59">
        <f>-($G10+$E42)</f>
        <v>-359.0019825446691</v>
      </c>
      <c r="G42" s="60">
        <f>-($C42+$F42)</f>
        <v>300.32683969444156</v>
      </c>
      <c r="H42" s="59">
        <f>-($C42+$G42)</f>
        <v>-359.0019825446691</v>
      </c>
      <c r="I42" s="59">
        <f>-($E42+$F42)</f>
        <v>300</v>
      </c>
    </row>
    <row r="43" spans="1:9" ht="12.75">
      <c r="A43" s="36">
        <v>4</v>
      </c>
      <c r="B43" s="53">
        <f>-H27</f>
        <v>0</v>
      </c>
      <c r="C43" s="78">
        <f>-$B42+$B43</f>
        <v>250.25025025025028</v>
      </c>
      <c r="E43" s="54">
        <f>$E26*$H26</f>
        <v>49.74974974974972</v>
      </c>
      <c r="F43" s="59">
        <f>-($G11+$E43)</f>
        <v>-349.7497497497497</v>
      </c>
      <c r="G43" s="60">
        <f>-($C43+$F43)</f>
        <v>99.49949949949942</v>
      </c>
      <c r="H43" s="59">
        <f>-($C43+$G43)</f>
        <v>-349.7497497497497</v>
      </c>
      <c r="I43" s="60">
        <f>-($E43+$F43)</f>
        <v>300</v>
      </c>
    </row>
    <row r="44" ht="12.75">
      <c r="A44"/>
    </row>
    <row r="45" ht="12.75">
      <c r="A45"/>
    </row>
    <row r="46" ht="12.75">
      <c r="A46"/>
    </row>
    <row r="47" spans="1:9" ht="12.75">
      <c r="A47" s="41" t="s">
        <v>50</v>
      </c>
      <c r="B47" s="42" t="s">
        <v>145</v>
      </c>
      <c r="C47" s="42" t="s">
        <v>84</v>
      </c>
      <c r="D47" s="51" t="s">
        <v>146</v>
      </c>
      <c r="F47" s="42" t="s">
        <v>85</v>
      </c>
      <c r="G47" s="42" t="s">
        <v>86</v>
      </c>
      <c r="H47" s="42" t="s">
        <v>87</v>
      </c>
      <c r="I47" s="42" t="s">
        <v>88</v>
      </c>
    </row>
    <row r="48" ht="15">
      <c r="A48" s="35" t="s">
        <v>148</v>
      </c>
    </row>
    <row r="49" spans="1:13" ht="12.75">
      <c r="A49" s="41"/>
      <c r="B49" s="37" t="s">
        <v>91</v>
      </c>
      <c r="C49" s="37" t="s">
        <v>92</v>
      </c>
      <c r="D49" s="37" t="s">
        <v>93</v>
      </c>
      <c r="E49" s="62"/>
      <c r="F49" s="62"/>
      <c r="G49" s="37" t="s">
        <v>93</v>
      </c>
      <c r="H49" s="37" t="s">
        <v>71</v>
      </c>
      <c r="I49" s="37" t="s">
        <v>93</v>
      </c>
      <c r="J49" s="37" t="s">
        <v>94</v>
      </c>
      <c r="K49" s="37" t="s">
        <v>41</v>
      </c>
      <c r="L49" s="37" t="s">
        <v>73</v>
      </c>
      <c r="M49" s="37" t="s">
        <v>45</v>
      </c>
    </row>
    <row r="50" spans="1:13" ht="12.75">
      <c r="A50" s="36" t="s">
        <v>40</v>
      </c>
      <c r="B50" s="37" t="s">
        <v>10</v>
      </c>
      <c r="C50" s="37" t="s">
        <v>95</v>
      </c>
      <c r="D50" s="37" t="s">
        <v>96</v>
      </c>
      <c r="E50" s="62"/>
      <c r="F50" s="62"/>
      <c r="G50" s="37" t="s">
        <v>96</v>
      </c>
      <c r="H50" s="37" t="s">
        <v>41</v>
      </c>
      <c r="I50" s="37" t="s">
        <v>96</v>
      </c>
      <c r="J50" s="37" t="s">
        <v>41</v>
      </c>
      <c r="K50" s="37" t="s">
        <v>10</v>
      </c>
      <c r="L50" s="37" t="s">
        <v>41</v>
      </c>
      <c r="M50" s="37" t="s">
        <v>41</v>
      </c>
    </row>
    <row r="51" spans="1:13" ht="12.75">
      <c r="A51" s="36" t="s">
        <v>42</v>
      </c>
      <c r="B51" s="39" t="s">
        <v>43</v>
      </c>
      <c r="C51" s="37" t="s">
        <v>97</v>
      </c>
      <c r="D51" s="37" t="s">
        <v>41</v>
      </c>
      <c r="E51" s="62"/>
      <c r="F51" s="62"/>
      <c r="G51" s="37" t="s">
        <v>63</v>
      </c>
      <c r="H51" s="8" t="s">
        <v>43</v>
      </c>
      <c r="I51" s="37" t="s">
        <v>98</v>
      </c>
      <c r="J51" s="8" t="s">
        <v>43</v>
      </c>
      <c r="K51" s="47" t="s">
        <v>99</v>
      </c>
      <c r="L51" s="8" t="s">
        <v>78</v>
      </c>
      <c r="M51" s="8" t="s">
        <v>78</v>
      </c>
    </row>
    <row r="52" spans="1:13" ht="12.75">
      <c r="A52" s="38" t="s">
        <v>46</v>
      </c>
      <c r="B52" s="40" t="s">
        <v>44</v>
      </c>
      <c r="C52" s="37" t="s">
        <v>48</v>
      </c>
      <c r="D52" s="37" t="s">
        <v>43</v>
      </c>
      <c r="E52" s="62"/>
      <c r="F52" s="62"/>
      <c r="G52" s="37" t="s">
        <v>65</v>
      </c>
      <c r="H52" s="47" t="s">
        <v>100</v>
      </c>
      <c r="I52" s="37" t="s">
        <v>100</v>
      </c>
      <c r="J52" s="47" t="s">
        <v>100</v>
      </c>
      <c r="K52" s="8" t="s">
        <v>101</v>
      </c>
      <c r="L52" s="47" t="s">
        <v>82</v>
      </c>
      <c r="M52" s="47" t="s">
        <v>82</v>
      </c>
    </row>
    <row r="53" spans="1:13" ht="12.75">
      <c r="A53" s="41" t="s">
        <v>50</v>
      </c>
      <c r="B53" s="42" t="s">
        <v>102</v>
      </c>
      <c r="C53" s="42" t="s">
        <v>103</v>
      </c>
      <c r="D53" s="51" t="s">
        <v>104</v>
      </c>
      <c r="E53" s="62"/>
      <c r="F53" s="62"/>
      <c r="G53" s="42" t="s">
        <v>105</v>
      </c>
      <c r="H53" s="42" t="s">
        <v>106</v>
      </c>
      <c r="I53" s="42" t="s">
        <v>107</v>
      </c>
      <c r="J53" s="42" t="s">
        <v>108</v>
      </c>
      <c r="K53" s="42" t="s">
        <v>109</v>
      </c>
      <c r="L53" s="64" t="s">
        <v>110</v>
      </c>
      <c r="M53" s="64" t="s">
        <v>111</v>
      </c>
    </row>
    <row r="54" spans="1:9" ht="12.75">
      <c r="A54" s="36">
        <v>0</v>
      </c>
      <c r="B54" s="8">
        <f>$G$7</f>
        <v>0</v>
      </c>
      <c r="C54" s="52">
        <f>-$E$23</f>
        <v>0</v>
      </c>
      <c r="D54" s="66">
        <f>PV($C54,7-$A54,-$B54)</f>
        <v>0</v>
      </c>
      <c r="E54" s="62"/>
      <c r="F54" s="62"/>
      <c r="G54" s="42" t="s">
        <v>112</v>
      </c>
      <c r="I54" s="42" t="s">
        <v>113</v>
      </c>
    </row>
    <row r="55" spans="1:13" ht="12.75">
      <c r="A55" s="36">
        <v>1</v>
      </c>
      <c r="B55" s="8">
        <f>$G$7</f>
        <v>0</v>
      </c>
      <c r="C55" s="52">
        <f>-$E$23</f>
        <v>0</v>
      </c>
      <c r="D55" s="66">
        <f>PV($C55,7-$A55,-$B55)</f>
        <v>0</v>
      </c>
      <c r="E55" s="62"/>
      <c r="F55" s="62"/>
      <c r="G55" s="65">
        <f>-($C54)*($D54)</f>
        <v>0</v>
      </c>
      <c r="H55" s="65">
        <f>-($G8+G55)</f>
        <v>0</v>
      </c>
      <c r="I55" s="66">
        <f>($D54-$D55)</f>
        <v>0</v>
      </c>
      <c r="J55" s="67">
        <f>-($K55+$G55-$I55)</f>
        <v>0</v>
      </c>
      <c r="K55" s="8">
        <f>$G8</f>
        <v>0</v>
      </c>
      <c r="L55" s="65">
        <f>-($I55+$J55)</f>
        <v>0</v>
      </c>
      <c r="M55" s="66">
        <f>-($G55+$L55)</f>
        <v>0</v>
      </c>
    </row>
    <row r="56" spans="1:13" ht="12.75">
      <c r="A56" s="36">
        <v>2</v>
      </c>
      <c r="B56" s="8">
        <f>$G$7</f>
        <v>0</v>
      </c>
      <c r="C56" s="52">
        <f>-$E$23</f>
        <v>0</v>
      </c>
      <c r="D56" s="66">
        <f>PV($C56,7-$A56,-$B56)</f>
        <v>0</v>
      </c>
      <c r="E56" s="62"/>
      <c r="F56" s="62"/>
      <c r="G56" s="65">
        <f>-($C55)*($D55)</f>
        <v>0</v>
      </c>
      <c r="H56" s="66">
        <f>-($G9+G56)</f>
        <v>-200.00000000000003</v>
      </c>
      <c r="I56" s="66">
        <f>($D55-$D56)</f>
        <v>0</v>
      </c>
      <c r="J56" s="65">
        <f>($K56+$G56-$I56)</f>
        <v>200.00000000000003</v>
      </c>
      <c r="K56" s="8">
        <f>$G9</f>
        <v>200.00000000000003</v>
      </c>
      <c r="L56" s="66">
        <f>-($I56+$J56)</f>
        <v>-200.00000000000003</v>
      </c>
      <c r="M56" s="66">
        <f>-($G56+$L56)</f>
        <v>200.00000000000003</v>
      </c>
    </row>
    <row r="57" spans="1:13" ht="12.75">
      <c r="A57" s="36">
        <v>3</v>
      </c>
      <c r="B57" s="8">
        <f>$G$7</f>
        <v>0</v>
      </c>
      <c r="C57" s="52">
        <f>-$E$23</f>
        <v>0</v>
      </c>
      <c r="D57" s="66">
        <f>PV($C57,7-$A57,-$B57)</f>
        <v>0</v>
      </c>
      <c r="E57" s="62"/>
      <c r="F57" s="62"/>
      <c r="G57" s="65">
        <f>-($C56)*($D56)</f>
        <v>0</v>
      </c>
      <c r="H57" s="66">
        <f>-($G10+G57)</f>
        <v>-300</v>
      </c>
      <c r="I57" s="66">
        <f>($D56-$D57)</f>
        <v>0</v>
      </c>
      <c r="J57" s="65">
        <f>($K57+$G57-$I57)</f>
        <v>300</v>
      </c>
      <c r="K57" s="8">
        <f>$G10</f>
        <v>300</v>
      </c>
      <c r="L57" s="66">
        <f>-($I57+$J57)</f>
        <v>-300</v>
      </c>
      <c r="M57" s="66">
        <f>-($G57+$L57)</f>
        <v>300</v>
      </c>
    </row>
    <row r="58" spans="1:13" ht="12.75">
      <c r="A58" s="36">
        <v>4</v>
      </c>
      <c r="B58" s="8">
        <f>$G$7</f>
        <v>0</v>
      </c>
      <c r="C58" s="52">
        <f>-$E$23</f>
        <v>0</v>
      </c>
      <c r="D58" s="66">
        <f>PV($C58,7-$A58,-$B58)</f>
        <v>0</v>
      </c>
      <c r="E58" s="62"/>
      <c r="F58" s="62"/>
      <c r="G58" s="65">
        <f>-($C57)*($D57)</f>
        <v>0</v>
      </c>
      <c r="H58" s="66">
        <f>-($G11+G58)</f>
        <v>-300</v>
      </c>
      <c r="I58" s="66">
        <f>($D57-$D58)</f>
        <v>0</v>
      </c>
      <c r="J58" s="65">
        <f>($K58+$G58-$I58)</f>
        <v>300</v>
      </c>
      <c r="K58" s="47">
        <f>$G11</f>
        <v>300</v>
      </c>
      <c r="L58" s="66">
        <f>-($I58+$J58)</f>
        <v>-300</v>
      </c>
      <c r="M58" s="65">
        <f>-($G58+$L58)</f>
        <v>300</v>
      </c>
    </row>
    <row r="59" ht="12.75">
      <c r="A59"/>
    </row>
    <row r="60" ht="12.75">
      <c r="A60"/>
    </row>
    <row r="61" ht="12.75">
      <c r="A61"/>
    </row>
    <row r="62" spans="1:13" ht="12.75">
      <c r="A62" s="41" t="s">
        <v>50</v>
      </c>
      <c r="B62" s="42" t="s">
        <v>102</v>
      </c>
      <c r="C62" s="42" t="s">
        <v>103</v>
      </c>
      <c r="D62" s="51" t="s">
        <v>104</v>
      </c>
      <c r="E62" s="62"/>
      <c r="F62" s="62"/>
      <c r="G62" s="42" t="s">
        <v>105</v>
      </c>
      <c r="I62" s="42" t="s">
        <v>107</v>
      </c>
      <c r="J62" s="42" t="s">
        <v>108</v>
      </c>
      <c r="K62" s="42" t="s">
        <v>109</v>
      </c>
      <c r="L62" s="64" t="s">
        <v>110</v>
      </c>
      <c r="M62" s="64" t="s">
        <v>111</v>
      </c>
    </row>
    <row r="63" ht="12.75">
      <c r="A63"/>
    </row>
    <row r="64" ht="12.75">
      <c r="A64"/>
    </row>
    <row r="65" ht="12.75">
      <c r="A65"/>
    </row>
    <row r="66" ht="12.75">
      <c r="A66"/>
    </row>
    <row r="67" ht="12.75">
      <c r="A67"/>
    </row>
    <row r="68" ht="12.75">
      <c r="A68"/>
    </row>
    <row r="69" ht="12.75">
      <c r="A69"/>
    </row>
    <row r="70" ht="12.75">
      <c r="A70"/>
    </row>
    <row r="71" ht="12.75">
      <c r="A71"/>
    </row>
    <row r="72" ht="12.75">
      <c r="A72"/>
    </row>
    <row r="73" ht="12.75">
      <c r="A73"/>
    </row>
    <row r="74" ht="12.75">
      <c r="A74"/>
    </row>
    <row r="75" ht="12.75">
      <c r="A75"/>
    </row>
    <row r="76" ht="12.75">
      <c r="A76"/>
    </row>
    <row r="77" ht="12.75">
      <c r="A77"/>
    </row>
    <row r="78" ht="12.75">
      <c r="A78"/>
    </row>
    <row r="79" ht="12.75">
      <c r="A79"/>
    </row>
    <row r="80" ht="12.75">
      <c r="A80"/>
    </row>
    <row r="81" ht="12.75">
      <c r="A81"/>
    </row>
    <row r="82" ht="12.75">
      <c r="A82"/>
    </row>
    <row r="83" ht="12.75">
      <c r="A83"/>
    </row>
    <row r="84" ht="12.75">
      <c r="A84"/>
    </row>
    <row r="85" ht="12.75">
      <c r="A85"/>
    </row>
    <row r="86" ht="12.75">
      <c r="A86"/>
    </row>
    <row r="87" ht="12.75">
      <c r="A87"/>
    </row>
    <row r="88" ht="12.75">
      <c r="A88"/>
    </row>
    <row r="89" ht="12.75">
      <c r="A89"/>
    </row>
    <row r="90" ht="12.75">
      <c r="A90"/>
    </row>
    <row r="91" ht="12.75">
      <c r="A91"/>
    </row>
    <row r="92" ht="12.75">
      <c r="A92"/>
    </row>
    <row r="93" ht="12.75">
      <c r="A93"/>
    </row>
    <row r="94" ht="12.75">
      <c r="A94"/>
    </row>
    <row r="95" ht="12.75">
      <c r="A95"/>
    </row>
    <row r="96" ht="12.75">
      <c r="A96"/>
    </row>
    <row r="97" ht="12.75">
      <c r="A97"/>
    </row>
    <row r="98" ht="12.75">
      <c r="A98"/>
    </row>
    <row r="99" ht="12.75">
      <c r="A99"/>
    </row>
    <row r="100" ht="12.75">
      <c r="A100"/>
    </row>
    <row r="101" ht="12.75">
      <c r="A101"/>
    </row>
    <row r="102" ht="12.75">
      <c r="A102"/>
    </row>
    <row r="103" ht="12.75">
      <c r="A103"/>
    </row>
    <row r="104" ht="12.75">
      <c r="A104"/>
    </row>
    <row r="105" ht="12.75">
      <c r="A105"/>
    </row>
    <row r="106" ht="12.75">
      <c r="A106"/>
    </row>
    <row r="107" ht="12.75">
      <c r="A107"/>
    </row>
    <row r="108" ht="12.75">
      <c r="A108"/>
    </row>
    <row r="109" ht="12.75">
      <c r="A109"/>
    </row>
    <row r="110" ht="12.75">
      <c r="A110"/>
    </row>
    <row r="111" ht="12.75">
      <c r="A111"/>
    </row>
    <row r="112" ht="12.75">
      <c r="A112"/>
    </row>
    <row r="113" ht="12.75">
      <c r="A113"/>
    </row>
    <row r="114" ht="12.75">
      <c r="A114"/>
    </row>
    <row r="115" ht="12.75">
      <c r="A115"/>
    </row>
    <row r="116" ht="12.75">
      <c r="A116"/>
    </row>
    <row r="117" ht="12.75">
      <c r="A117"/>
    </row>
    <row r="118" ht="12.75">
      <c r="A118"/>
    </row>
    <row r="119" ht="12.75">
      <c r="A119"/>
    </row>
    <row r="120" ht="12.75">
      <c r="A120"/>
    </row>
    <row r="121" ht="12.75">
      <c r="A121"/>
    </row>
    <row r="122" ht="12.75">
      <c r="A122"/>
    </row>
    <row r="123" ht="12.75">
      <c r="A123"/>
    </row>
    <row r="124" ht="12.75">
      <c r="A124"/>
    </row>
    <row r="125" ht="12.75">
      <c r="A125"/>
    </row>
    <row r="126" ht="12.75">
      <c r="A126"/>
    </row>
    <row r="127" ht="12.75">
      <c r="A127"/>
    </row>
    <row r="128" ht="12.75">
      <c r="A128"/>
    </row>
    <row r="129" ht="12.75">
      <c r="A129"/>
    </row>
    <row r="130" ht="12.75">
      <c r="A130"/>
    </row>
    <row r="131" ht="12.75">
      <c r="A131"/>
    </row>
    <row r="132" ht="12.75">
      <c r="A132"/>
    </row>
    <row r="133" ht="12.75">
      <c r="A133"/>
    </row>
    <row r="134" ht="12.75">
      <c r="A134"/>
    </row>
    <row r="135" ht="12.75">
      <c r="A135"/>
    </row>
    <row r="136" ht="12.75">
      <c r="A136"/>
    </row>
    <row r="137" ht="12.75">
      <c r="A137"/>
    </row>
    <row r="138" ht="12.75">
      <c r="A138"/>
    </row>
    <row r="139" ht="12.75">
      <c r="A139"/>
    </row>
    <row r="140" ht="12.75">
      <c r="A140"/>
    </row>
    <row r="141" ht="12.75">
      <c r="A141"/>
    </row>
    <row r="142" ht="12.75">
      <c r="A142"/>
    </row>
    <row r="143" ht="12.75">
      <c r="A143"/>
    </row>
    <row r="144" ht="12.75">
      <c r="A144"/>
    </row>
    <row r="145" ht="12.75">
      <c r="A145"/>
    </row>
    <row r="146" ht="12.75">
      <c r="A146"/>
    </row>
    <row r="147" ht="12.75">
      <c r="A147"/>
    </row>
    <row r="148" ht="12.75">
      <c r="A148"/>
    </row>
    <row r="149" ht="12.75">
      <c r="A149"/>
    </row>
    <row r="150" ht="12.75">
      <c r="A150"/>
    </row>
    <row r="151" ht="12.75">
      <c r="A151"/>
    </row>
    <row r="152" ht="12.75">
      <c r="A152"/>
    </row>
    <row r="153" ht="12.75">
      <c r="A153"/>
    </row>
    <row r="154" ht="12.75">
      <c r="A154"/>
    </row>
    <row r="155" ht="12.75">
      <c r="A155"/>
    </row>
    <row r="156" ht="12.75">
      <c r="A156"/>
    </row>
    <row r="157" ht="12.75">
      <c r="A157"/>
    </row>
    <row r="158" ht="12.75">
      <c r="A158"/>
    </row>
    <row r="159" ht="12.75">
      <c r="A159"/>
    </row>
    <row r="160" ht="12.75">
      <c r="A160"/>
    </row>
    <row r="161" ht="12.75">
      <c r="A161"/>
    </row>
    <row r="162" ht="12.75">
      <c r="A162"/>
    </row>
    <row r="163" ht="12.75">
      <c r="A163"/>
    </row>
    <row r="164" ht="12.75">
      <c r="A164"/>
    </row>
    <row r="165" ht="12.75">
      <c r="A165"/>
    </row>
    <row r="166" ht="12.75">
      <c r="A166"/>
    </row>
    <row r="167" ht="12.75">
      <c r="A167"/>
    </row>
    <row r="168" ht="12.75">
      <c r="A168"/>
    </row>
    <row r="169" ht="12.75">
      <c r="A169"/>
    </row>
    <row r="170" ht="12.75">
      <c r="A170"/>
    </row>
    <row r="171" ht="12.75">
      <c r="A171"/>
    </row>
    <row r="172" ht="12.75">
      <c r="A172"/>
    </row>
    <row r="173" ht="12.75">
      <c r="A173"/>
    </row>
    <row r="174" ht="12.75">
      <c r="A174"/>
    </row>
    <row r="175" ht="12.75">
      <c r="A175"/>
    </row>
    <row r="176" ht="12.75">
      <c r="A176"/>
    </row>
    <row r="177" ht="12.75">
      <c r="A177"/>
    </row>
    <row r="178" ht="12.75">
      <c r="A178"/>
    </row>
    <row r="179" ht="12.75">
      <c r="A179"/>
    </row>
    <row r="180" ht="12.75">
      <c r="A180"/>
    </row>
    <row r="181" ht="12.75">
      <c r="A181"/>
    </row>
    <row r="182" ht="12.75">
      <c r="A182"/>
    </row>
    <row r="183" ht="12.75">
      <c r="A183"/>
    </row>
    <row r="184" ht="12.75">
      <c r="A184"/>
    </row>
    <row r="185" ht="12.75">
      <c r="A185"/>
    </row>
    <row r="186" ht="12.75">
      <c r="A186"/>
    </row>
    <row r="187" ht="12.75">
      <c r="A187"/>
    </row>
    <row r="188" ht="12.75">
      <c r="A188"/>
    </row>
    <row r="189" ht="12.75">
      <c r="A189"/>
    </row>
    <row r="190" ht="12.75">
      <c r="A190"/>
    </row>
    <row r="191" ht="12.75">
      <c r="A191"/>
    </row>
    <row r="192" ht="12.75">
      <c r="A192"/>
    </row>
    <row r="193" ht="12.75">
      <c r="A193"/>
    </row>
    <row r="194" ht="12.75">
      <c r="A194"/>
    </row>
    <row r="195" ht="12.75">
      <c r="A195"/>
    </row>
    <row r="196" ht="12.75">
      <c r="A196"/>
    </row>
    <row r="197" ht="12.75">
      <c r="A197"/>
    </row>
    <row r="198" ht="12.75">
      <c r="A198"/>
    </row>
    <row r="199" ht="12.75">
      <c r="A199"/>
    </row>
    <row r="200" ht="12.75">
      <c r="A200"/>
    </row>
    <row r="201" ht="12.75">
      <c r="A201"/>
    </row>
    <row r="202" ht="12.75">
      <c r="A202"/>
    </row>
    <row r="203" ht="12.75">
      <c r="A203"/>
    </row>
    <row r="204" ht="12.75">
      <c r="A204"/>
    </row>
    <row r="205" ht="12.75">
      <c r="A205"/>
    </row>
    <row r="206" ht="12.75">
      <c r="A206"/>
    </row>
    <row r="207" ht="12.75">
      <c r="A207"/>
    </row>
    <row r="208" ht="12.75">
      <c r="A208"/>
    </row>
    <row r="209" ht="12.75">
      <c r="A209"/>
    </row>
    <row r="210" ht="12.75">
      <c r="A210"/>
    </row>
    <row r="211" ht="12.75">
      <c r="A211"/>
    </row>
    <row r="212" ht="12.75">
      <c r="A212"/>
    </row>
    <row r="213" ht="12.75">
      <c r="A213"/>
    </row>
    <row r="214" ht="12.75">
      <c r="A214"/>
    </row>
    <row r="215" ht="12.75">
      <c r="A215"/>
    </row>
    <row r="216" ht="12.75">
      <c r="A216"/>
    </row>
    <row r="217" ht="12.75">
      <c r="A217"/>
    </row>
    <row r="218" ht="12.75">
      <c r="A218"/>
    </row>
    <row r="219" ht="12.75">
      <c r="A219"/>
    </row>
    <row r="220" ht="12.75">
      <c r="A220"/>
    </row>
    <row r="221" ht="12.75">
      <c r="A221"/>
    </row>
    <row r="222" ht="12.75">
      <c r="A222"/>
    </row>
    <row r="223" ht="12.75">
      <c r="A223"/>
    </row>
    <row r="224" ht="12.75">
      <c r="A224"/>
    </row>
    <row r="225" ht="12.75">
      <c r="A225"/>
    </row>
    <row r="226" ht="12.75">
      <c r="A226"/>
    </row>
    <row r="227" ht="12.75">
      <c r="A227"/>
    </row>
    <row r="228" ht="12.75">
      <c r="A228"/>
    </row>
    <row r="229" ht="12.75">
      <c r="A229"/>
    </row>
    <row r="230" ht="12.75">
      <c r="A230"/>
    </row>
    <row r="231" ht="12.75">
      <c r="A231"/>
    </row>
    <row r="232" ht="12.75">
      <c r="A232"/>
    </row>
    <row r="233" ht="12.75">
      <c r="A233"/>
    </row>
    <row r="234" ht="12.75">
      <c r="A234"/>
    </row>
    <row r="235" ht="12.75">
      <c r="A235"/>
    </row>
    <row r="236" ht="12.75">
      <c r="A236"/>
    </row>
    <row r="237" ht="12.75">
      <c r="A237"/>
    </row>
    <row r="238" ht="12.75">
      <c r="A238"/>
    </row>
    <row r="239" ht="12.75">
      <c r="A239"/>
    </row>
    <row r="240" ht="12.75">
      <c r="A240"/>
    </row>
    <row r="241" ht="12.75">
      <c r="A241"/>
    </row>
    <row r="242" ht="12.75">
      <c r="A242"/>
    </row>
    <row r="243" ht="12.75">
      <c r="A243"/>
    </row>
    <row r="244" ht="12.75">
      <c r="A244"/>
    </row>
    <row r="245" ht="12.75">
      <c r="A245"/>
    </row>
    <row r="246" ht="12.75">
      <c r="A246"/>
    </row>
    <row r="247" ht="12.75">
      <c r="A247"/>
    </row>
    <row r="248" ht="12.75">
      <c r="A248"/>
    </row>
    <row r="249" ht="12.75">
      <c r="A249"/>
    </row>
    <row r="250" ht="12.75">
      <c r="A250"/>
    </row>
    <row r="251" ht="12.75">
      <c r="A251"/>
    </row>
    <row r="252" ht="12.75">
      <c r="A252"/>
    </row>
    <row r="253" ht="12.75">
      <c r="A253"/>
    </row>
    <row r="254" ht="12.75">
      <c r="A254"/>
    </row>
    <row r="255" ht="12.75">
      <c r="A255"/>
    </row>
    <row r="256" ht="12.75">
      <c r="A256"/>
    </row>
    <row r="257" ht="12.75">
      <c r="A257"/>
    </row>
    <row r="258" ht="12.75">
      <c r="A258"/>
    </row>
    <row r="259" ht="12.75">
      <c r="A259"/>
    </row>
    <row r="260" ht="12.75">
      <c r="A260"/>
    </row>
    <row r="261" ht="12.75">
      <c r="A261"/>
    </row>
    <row r="262" ht="12.75">
      <c r="A262"/>
    </row>
    <row r="263" ht="12.75">
      <c r="A263"/>
    </row>
    <row r="264" ht="12.75">
      <c r="A264"/>
    </row>
    <row r="265" ht="12.75">
      <c r="A265"/>
    </row>
    <row r="266" ht="12.75">
      <c r="A266"/>
    </row>
    <row r="267" ht="12.75">
      <c r="A267"/>
    </row>
    <row r="268" ht="12.75">
      <c r="A268"/>
    </row>
    <row r="269" ht="12.75">
      <c r="A269"/>
    </row>
    <row r="270" ht="12.75">
      <c r="A270"/>
    </row>
    <row r="271" ht="12.75">
      <c r="A271"/>
    </row>
    <row r="272" ht="12.75">
      <c r="A272"/>
    </row>
    <row r="273" ht="12.75">
      <c r="A273"/>
    </row>
    <row r="274" ht="12.75">
      <c r="A274"/>
    </row>
    <row r="275" ht="12.75">
      <c r="A275"/>
    </row>
    <row r="276" ht="12.75">
      <c r="A276"/>
    </row>
    <row r="277" ht="12.75">
      <c r="A277"/>
    </row>
    <row r="278" ht="12.75">
      <c r="A278"/>
    </row>
    <row r="279" ht="12.75">
      <c r="A279"/>
    </row>
    <row r="280" ht="12.75">
      <c r="A280"/>
    </row>
    <row r="281" ht="12.75">
      <c r="A281"/>
    </row>
    <row r="282" ht="12.75">
      <c r="A282"/>
    </row>
    <row r="283" ht="12.75">
      <c r="A283"/>
    </row>
    <row r="284" ht="12.75">
      <c r="A284"/>
    </row>
    <row r="285" ht="12.75">
      <c r="A285"/>
    </row>
    <row r="286" ht="12.75">
      <c r="A286"/>
    </row>
    <row r="287" ht="12.75">
      <c r="A287"/>
    </row>
    <row r="288" ht="12.75">
      <c r="A288"/>
    </row>
    <row r="289" ht="12.75">
      <c r="A289"/>
    </row>
    <row r="290" ht="12.75">
      <c r="A290"/>
    </row>
    <row r="291" ht="12.75">
      <c r="A291"/>
    </row>
    <row r="292" ht="12.75">
      <c r="A292"/>
    </row>
    <row r="293" ht="12.75">
      <c r="A293"/>
    </row>
    <row r="294" ht="12.75">
      <c r="A294"/>
    </row>
    <row r="295" ht="12.75">
      <c r="A295"/>
    </row>
    <row r="296" ht="12.75">
      <c r="A296"/>
    </row>
    <row r="297" ht="12.75">
      <c r="A297"/>
    </row>
    <row r="298" ht="12.75">
      <c r="A298"/>
    </row>
    <row r="299" ht="12.75">
      <c r="A299"/>
    </row>
    <row r="300" ht="12.75">
      <c r="A300"/>
    </row>
    <row r="301" ht="12.75">
      <c r="A301"/>
    </row>
    <row r="302" ht="12.75">
      <c r="A302"/>
    </row>
    <row r="303" ht="12.75">
      <c r="A303"/>
    </row>
    <row r="304" ht="12.75">
      <c r="A304"/>
    </row>
    <row r="305" ht="12.75">
      <c r="A305"/>
    </row>
    <row r="306" ht="12.75">
      <c r="A306"/>
    </row>
    <row r="307" ht="12.75">
      <c r="A307"/>
    </row>
    <row r="308" ht="12.75">
      <c r="A308"/>
    </row>
    <row r="309" ht="12.75">
      <c r="A309"/>
    </row>
    <row r="310" ht="12.75">
      <c r="A310"/>
    </row>
    <row r="311" ht="12.75">
      <c r="A311"/>
    </row>
    <row r="312" ht="12.75">
      <c r="A312"/>
    </row>
    <row r="313" ht="12.75">
      <c r="A31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Trinity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Jensen</dc:creator>
  <cp:keywords/>
  <dc:description/>
  <cp:lastModifiedBy>Robert E. Jenson</cp:lastModifiedBy>
  <dcterms:created xsi:type="dcterms:W3CDTF">1998-02-08T17:29:00Z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